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Planilha Orcamentaria TP 04" sheetId="1" r:id="rId1"/>
    <sheet name="Não Exec. Porta de Vidro" sheetId="2" r:id="rId2"/>
    <sheet name="Planilha1" sheetId="3" state="hidden" r:id="rId3"/>
    <sheet name="BDI" sheetId="4" r:id="rId4"/>
    <sheet name="CPU-02" sheetId="5" r:id="rId5"/>
  </sheets>
  <definedNames>
    <definedName name="_xlnm.Print_Area" localSheetId="0">'Planilha Orcamentaria TP 04'!$A$1:$H$223</definedName>
    <definedName name="Excel_BuiltIn_Print_Area" localSheetId="0">'Planilha Orcamentaria TP 04'!$A$1:$H$191</definedName>
  </definedNames>
  <calcPr fullCalcOnLoad="1"/>
</workbook>
</file>

<file path=xl/sharedStrings.xml><?xml version="1.0" encoding="utf-8"?>
<sst xmlns="http://schemas.openxmlformats.org/spreadsheetml/2006/main" count="908" uniqueCount="657">
  <si>
    <t>PLANILHA ORÇAMENTÁRIA DE CUSTOS</t>
  </si>
  <si>
    <t>FOLHA Nº: 01/01</t>
  </si>
  <si>
    <t xml:space="preserve">FORMA DE EXECUÇÃO: </t>
  </si>
  <si>
    <t>(    )</t>
  </si>
  <si>
    <t>DIRETA</t>
  </si>
  <si>
    <t>(  x  )</t>
  </si>
  <si>
    <t>INDIRETA</t>
  </si>
  <si>
    <t>LDI</t>
  </si>
  <si>
    <t>ITEM</t>
  </si>
  <si>
    <t>CÓDIGO</t>
  </si>
  <si>
    <t>DESCRIÇÃO</t>
  </si>
  <si>
    <t>UNIDADE</t>
  </si>
  <si>
    <t>PREÇO UNITÁRIO S/ LDI</t>
  </si>
  <si>
    <t>PREÇO UNITÁRIO C/ LDI</t>
  </si>
  <si>
    <t>PREÇO TOTAL</t>
  </si>
  <si>
    <t>INSTALAÇÕES INICIAIS DA OBRA</t>
  </si>
  <si>
    <t>UN</t>
  </si>
  <si>
    <t>M2</t>
  </si>
  <si>
    <t>TOTAL GERAL DA OBRA</t>
  </si>
  <si>
    <t>ADMIINISTRAÇÃO LOCAL</t>
  </si>
  <si>
    <t>ALVENARIA</t>
  </si>
  <si>
    <t>COBERTURA</t>
  </si>
  <si>
    <t>PISOS</t>
  </si>
  <si>
    <t>REVESTIMENTO</t>
  </si>
  <si>
    <t>DEMOLICOES E RETIRADAS</t>
  </si>
  <si>
    <t>SUPERESTRUTURA</t>
  </si>
  <si>
    <t>INSTALACOES HIDRAULICAS</t>
  </si>
  <si>
    <t>LIMPEZA GERAL DA OBRA</t>
  </si>
  <si>
    <t>18.1</t>
  </si>
  <si>
    <t>ENCARREGADO GERAL COM ENCARGOS COMPLEMENTARES</t>
  </si>
  <si>
    <t>90776</t>
  </si>
  <si>
    <t>DEMOLIÇÃO DE ALVENARIA DE BLOCO FURADO, DE FORMA MANUAL, SEM REAPROVEITAMENTO. AF_12/2017</t>
  </si>
  <si>
    <t>m³</t>
  </si>
  <si>
    <t>DEMOLIÇÃO DE PISO CIMENTADO OU CONTRAPISO DE ARGAMASSA ESPESSURA MÁXIMA DE 10 CM, INCLUSIVE AFASTAMENTO</t>
  </si>
  <si>
    <t>m²</t>
  </si>
  <si>
    <t>REMOÇÃO DE TRAMA DE MADEIRA PARA COBERTURA, DE FORMA MANUAL, SEM REAPROVEITAMENTO. AF_12/2017</t>
  </si>
  <si>
    <t>97650</t>
  </si>
  <si>
    <t>REMOÇÃO DE PORTAS, DE FORMA MANUAL, SEM REAPROVEITAMENTO. AF_12/2017</t>
  </si>
  <si>
    <t>97644</t>
  </si>
  <si>
    <t>REMOÇÃO DE JANELAS, DE FORMA MANUAL, SEM REAPROVEITAMENTO. AF_12/2017</t>
  </si>
  <si>
    <t>97622</t>
  </si>
  <si>
    <t>ED-48479  SETOP</t>
  </si>
  <si>
    <t>97645</t>
  </si>
  <si>
    <t>REMOÇÃO DE TELHAS, DE FIBROCIMENTO, METÁLICA E CERÂMICA, DE FORMA MANUAL, SEM REAPROVEITAMENTO. AF_12/2017</t>
  </si>
  <si>
    <t>97647</t>
  </si>
  <si>
    <t>REMOÇÃO DE LOUÇAS, DE FORMA MANUAL, SEM REAPROVEITAMENTO. AF_12/2017</t>
  </si>
  <si>
    <t>97663</t>
  </si>
  <si>
    <t>DEMOLIÇÃO DE REVESTIMENTO CERÂMICO, DE FORMA MANUAL, SEM REAPROVEITAMENTO. AF_12/2017</t>
  </si>
  <si>
    <t>97633</t>
  </si>
  <si>
    <t>ALVENARIA DE VEDAÇÃO DE BLOCOS CERÂMICOS FURADOS NA VERTICAL DE 9X19X39 CM (ESPESSURA 9 CM) E ARGAMASSA DE ASSENTAMENTO COM PREPARO EM BETONEIRA. AF_12/2021</t>
  </si>
  <si>
    <t>103322</t>
  </si>
  <si>
    <t>ALVENARIA DE VEDAÇÃO DE BLOCOS CERÂMICOS FURADOS NA VERTICAL DE 19X19X39 CM (ESPESSURA 19 CM) E ARGAMASSA DE ASSENTAMENTO COM PREPARO EM BETONEIRA. AF_12/2021</t>
  </si>
  <si>
    <t>103326</t>
  </si>
  <si>
    <t>87904</t>
  </si>
  <si>
    <t>87273</t>
  </si>
  <si>
    <t>92543</t>
  </si>
  <si>
    <t>TRAMA DE MADEIRA COMPOSTA POR TERÇAS PARA TELHADOS DE ATÉ 2 ÁGUAS PARA TELHA ONDULADA DE FIBROCIMENTO, METÁLICA, PLÁSTICA OU TERMOACÚSTICA, INCLUSO TRANSPORTE VERTICAL. AF_07/2019</t>
  </si>
  <si>
    <t>TELHAMENTO COM TELHA ONDULADA DE FIBROCIMENTO E = 6 MM, COM RECOBRIMENTO LATERAL DE 1 1/4 DE ONDA PARA TELHADO COM INCLINAÇÃO MÁXIMA DE 10°, COM ATÉ 2 ÁGUAS, INCLUSO IÇAMENTO. AF_07/2019</t>
  </si>
  <si>
    <t>94210</t>
  </si>
  <si>
    <t>M</t>
  </si>
  <si>
    <t>RUFO EM CHAPA DE AÇO GALVANIZADO NÚMERO 24, CORTE DE 25 CM, INCLUSO TRANSPORTE VERTICAL. AF_07/2019</t>
  </si>
  <si>
    <t>94231</t>
  </si>
  <si>
    <t>96485</t>
  </si>
  <si>
    <t>DRENAGEM DE ÁGUAS PLUVIAIS</t>
  </si>
  <si>
    <t>VASO SANITÁRIO SIFONADO COM CAIXA ACOPLADA LOUÇA BRANCA - FORNECIMENTO E INSTALAÇÃO. AF_01/2020</t>
  </si>
  <si>
    <t>86888</t>
  </si>
  <si>
    <t>LAVATÓRIO LOUÇA BRANCA SUSPENSO, 29,5 X 39CM OU EQUIVALENTE, PADRÃO POPULAR, INCLUSO SIFÃO TIPO GARRAFA EM PVC, VÁLVULA E ENGATE FLEXÍVEL 30CM EM PLÁSTICO E TORNEIRA CROMADA DE MESA, PADRÃO POPULAR - FORNECIMENTO E INSTALAÇÃO. AF_01/2020</t>
  </si>
  <si>
    <t>86942</t>
  </si>
  <si>
    <t>95547</t>
  </si>
  <si>
    <t>100855</t>
  </si>
  <si>
    <t>MANOPLA E CANOPLA CROMADA  FORNECIMENTO E INSTALAÇÃO. AF_01/2020</t>
  </si>
  <si>
    <t>100856</t>
  </si>
  <si>
    <t>CHUVEIRO ELÉTRICO COMUM CORPO PLÁSTICO, TIPO DUCHA  FORNECIMENTO E INSTALAÇÃO. AF_01/2020</t>
  </si>
  <si>
    <t>100860</t>
  </si>
  <si>
    <t>REGISTRO DE PRESSÃO BRUTO, LATÃO, ROSCÁVEL, 3/4", COM ACABAMENTO E CANOPLA CROMADOS - FORNECIMENTO E INSTALAÇÃO. AF_08/2021</t>
  </si>
  <si>
    <t>89985</t>
  </si>
  <si>
    <t>REGISTRO DE GAVETA BRUTO, LATÃO, ROSCÁVEL, 3/4", COM ACABAMENTO E CANOPLA CROMADOS - FORNECIMENTO E INSTALAÇÃO. AF_08/2021</t>
  </si>
  <si>
    <t>89987</t>
  </si>
  <si>
    <t>95544</t>
  </si>
  <si>
    <t>DISPENSER EM PLÁSTICO PARA PAPEL TOALHA 2 OU 3 FOLHAS</t>
  </si>
  <si>
    <t>BANCADA EM GRANITO CINZA ANDORINHA E= 3 CM, APOIADA EM ALVENARIA</t>
  </si>
  <si>
    <t>SUPORTE MÃO FRANCESA EM ACO, ABAS IGUAIS 40 CM, CAPACIDADE MINIMA 70 KG, BRANCO - FORNECIMENTO E INSTALAÇÃO. AF_01/2020</t>
  </si>
  <si>
    <t>100862</t>
  </si>
  <si>
    <t>DUCHA HIGIÊNICA COM REGISTRO PARA CONTROLE DE FLUXO DE ÁGUA, DIÂMETRO 1/2" (20MM), INCLUSIVE FORNECIMENTO E INSTALAÇÃO</t>
  </si>
  <si>
    <t>DIVISÓRIA EM GRANITO CINZA ANDORINHA E= 3 CM, INCLUSIVE FERRAGENS EM LATÃO CROMADO</t>
  </si>
  <si>
    <t>FUNDAÇÃO</t>
  </si>
  <si>
    <t>LIMPEZA FINAL PARA A ENTREGA DA OBRA</t>
  </si>
  <si>
    <t>H</t>
  </si>
  <si>
    <t>M3</t>
  </si>
  <si>
    <t>7.1</t>
  </si>
  <si>
    <t>VERGA PRÉ-MOLDADA PARA JANELAS COM ATÉ 1,5 M DE VÃO. AF_03/2016</t>
  </si>
  <si>
    <t>CONCRETO ARMADO PARA VERGAS</t>
  </si>
  <si>
    <t>93182</t>
  </si>
  <si>
    <t>VERGA PRÉ-MOLDADA PARA PORTAS COM ATÉ 1,5 M DE VÃO. AF_03/2016</t>
  </si>
  <si>
    <t>93184</t>
  </si>
  <si>
    <t>CONTRAVERGA PRÉ-MOLDADA PARA VÃOS DE ATÉ 1,5 M DE COMPRIMENTO. AF_03/2016</t>
  </si>
  <si>
    <t>93194</t>
  </si>
  <si>
    <t>7.2</t>
  </si>
  <si>
    <t>CONCRETO ARMADO - VIGAS</t>
  </si>
  <si>
    <t>CINTA DE AMARRAÇÃO DE ALVENARIA MOLDADA IN LOCO EM CONCRETO. AF_03/2016</t>
  </si>
  <si>
    <t>93204</t>
  </si>
  <si>
    <t>IMPERMEABILIZAÇÃO DE SUPERFÍCIE COM EMULSÃO ASFÁLTICA, 2 DEMÃOS AF_06/2018</t>
  </si>
  <si>
    <t>98557</t>
  </si>
  <si>
    <t>KG</t>
  </si>
  <si>
    <t>ESTACA BROCA DE CONCRETO, DIÂMETRO DE 20CM, ESCAVAÇÃO MANUAL COM TRADO CONCHA, COM ARMADURA DE ARRANQUE. AF_05/2020</t>
  </si>
  <si>
    <t>101173</t>
  </si>
  <si>
    <t>6.1</t>
  </si>
  <si>
    <t xml:space="preserve">CONCRETO ARMADO PARA FUNDAÇÕES - VIGAS BALDRAMES </t>
  </si>
  <si>
    <t>CONCRETO ARMADO - PILARES</t>
  </si>
  <si>
    <t>MOVIMENTAÇÃO DE TERRA PARA FUNDAÇÕES</t>
  </si>
  <si>
    <t>ESCAVAÇÃO MANUAL DE VALA PARA VIGA BALDRAME (INCLUINDO ESCAVAÇÃO PARA COLOCAÇÃO DE FÔRMAS). AF_06/2017</t>
  </si>
  <si>
    <t>96527</t>
  </si>
  <si>
    <t>ATERRO MANUAL DE VALAS COM SOLO ARGILO-ARENOSO E COMPACTAÇÃO MECANIZADA. AF_05/2016</t>
  </si>
  <si>
    <t>94319</t>
  </si>
  <si>
    <t>89707</t>
  </si>
  <si>
    <t>89709</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</si>
  <si>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</si>
  <si>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ED-16660/SETOP</t>
  </si>
  <si>
    <t>INSTALAÇÕES SANITÁRIAS</t>
  </si>
  <si>
    <t>LOUÇAS E METAIS</t>
  </si>
  <si>
    <t xml:space="preserve">LOCAl: </t>
  </si>
  <si>
    <t>CONCRETO FCK = 20MPA, TRAÇO 1:2,7:3 (EM MASSA SECA DE CIMENTO/ AREIA MÉDIA/ BRITA 1) - PREPARO MECÂNICO COM BETONEIRA 400 L. AF_05/2021</t>
  </si>
  <si>
    <t>Quadro de Composição do BDI 2</t>
  </si>
  <si>
    <t>Construção e Reforma de Edifícios</t>
  </si>
  <si>
    <t>AC</t>
  </si>
  <si>
    <t>SG</t>
  </si>
  <si>
    <t>R</t>
  </si>
  <si>
    <t>Nº TC/CR</t>
  </si>
  <si>
    <t>PROPONENTE / TOMADOR</t>
  </si>
  <si>
    <t>DF</t>
  </si>
  <si>
    <t>L</t>
  </si>
  <si>
    <t>BDI PAD</t>
  </si>
  <si>
    <t>OBJETO</t>
  </si>
  <si>
    <t>TIPO DE OBRA DO EMPREENDIMENTO</t>
  </si>
  <si>
    <t>DESONERAÇÃO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</si>
  <si>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</si>
  <si>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</si>
  <si>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</si>
  <si>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</si>
  <si>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</si>
  <si>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</si>
  <si>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</si>
  <si>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</si>
  <si>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</si>
  <si>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
  </si>
  <si>
    <t>Administração Central</t>
  </si>
  <si>
    <t>-</t>
  </si>
  <si>
    <t>Seguro e Garantia</t>
  </si>
  <si>
    <t>Risco</t>
  </si>
  <si>
    <t>Despesas Financeiras</t>
  </si>
  <si>
    <t>Lucro</t>
  </si>
  <si>
    <t>Tributos (impostos COFINS 3%, e  PIS 0,65%)</t>
  </si>
  <si>
    <t>CP</t>
  </si>
  <si>
    <t>Tributos (ISS, variável de acordo com o município)</t>
  </si>
  <si>
    <t>ISS</t>
  </si>
  <si>
    <t>Tributos (Contribuição Previdenciária sobre a Receita Bruta - 0% ou 4,5% - Desoneração)</t>
  </si>
  <si>
    <t>CPRB</t>
  </si>
  <si>
    <t>OK</t>
  </si>
  <si>
    <t>BDI SEM desoneração
(Fórmula Acórdão TCU)</t>
  </si>
  <si>
    <t>BDI COM desoneração</t>
  </si>
  <si>
    <t>BDI DES</t>
  </si>
  <si>
    <t>Anexo: Relatório Técnico Circunstanciado justificando a adoção do percentual de cada parcela do BDI.</t>
  </si>
  <si>
    <t>Os valores de BDI foram calculados com o emprego da fórmula:</t>
  </si>
  <si>
    <t>BDI.PAD =</t>
  </si>
  <si>
    <t>(1+AC + S + R + G)*(1 + DF)*(1+L)</t>
  </si>
  <si>
    <t xml:space="preserve"> - 1</t>
  </si>
  <si>
    <t>(1-CP-ISS)</t>
  </si>
  <si>
    <t>Declaro para os devidos fins que, conforme legislação tributária municipal, a base de cálculo para Construção e Reforma de Edifícios, é de 100%, com a respectiva alíquota de 5%.</t>
  </si>
  <si>
    <t>Declaro para os devidos fins que o regime de Contribuição Previdenciária sobre a Receita Bruta adotado para elaboração do orçamento foi SEM Desoneração, e que esta é a alternativa mais adequada para a Administração Pública.</t>
  </si>
  <si>
    <t>Observações:</t>
  </si>
  <si>
    <t>Local</t>
  </si>
  <si>
    <t>Data</t>
  </si>
  <si>
    <t>Responsável Técnico</t>
  </si>
  <si>
    <t>Responsável Tomador</t>
  </si>
  <si>
    <t>Nome:</t>
  </si>
  <si>
    <t>Alexandre De Almeida Silva</t>
  </si>
  <si>
    <t>Título:</t>
  </si>
  <si>
    <t>Cargo:</t>
  </si>
  <si>
    <t>Prefeito</t>
  </si>
  <si>
    <t>CREA/CAU:</t>
  </si>
  <si>
    <t>ART/RRT:</t>
  </si>
  <si>
    <t>1.1</t>
  </si>
  <si>
    <t>2.1</t>
  </si>
  <si>
    <t>9.1</t>
  </si>
  <si>
    <t>3.1</t>
  </si>
  <si>
    <t>4.1</t>
  </si>
  <si>
    <t>4.2</t>
  </si>
  <si>
    <t>5.1</t>
  </si>
  <si>
    <t>8.1</t>
  </si>
  <si>
    <t>9.2</t>
  </si>
  <si>
    <t>10.1</t>
  </si>
  <si>
    <t>10.2</t>
  </si>
  <si>
    <t>11.1</t>
  </si>
  <si>
    <t>11.2</t>
  </si>
  <si>
    <t>11.3</t>
  </si>
  <si>
    <t>12.1</t>
  </si>
  <si>
    <t>12.2</t>
  </si>
  <si>
    <t>13.2</t>
  </si>
  <si>
    <t>13.3</t>
  </si>
  <si>
    <t>14.1</t>
  </si>
  <si>
    <t>14.2</t>
  </si>
  <si>
    <t>14.3</t>
  </si>
  <si>
    <t>15.1</t>
  </si>
  <si>
    <t>15.2</t>
  </si>
  <si>
    <t>15.3</t>
  </si>
  <si>
    <t>15.4</t>
  </si>
  <si>
    <t>15.5</t>
  </si>
  <si>
    <t>17.1</t>
  </si>
  <si>
    <t>17.2</t>
  </si>
  <si>
    <t>17.3</t>
  </si>
  <si>
    <t>89800</t>
  </si>
  <si>
    <t>89798</t>
  </si>
  <si>
    <t>97901</t>
  </si>
  <si>
    <t>89578</t>
  </si>
  <si>
    <t>PORTA EM AÇO DE ABRIR TIPO VENEZIANA SEM GUARNIÇÃO, 87X210CM, FIXAÇÃO COM PARAFUSOS - FORNECIMENTO E INSTALAÇÃO. AF_12/2019</t>
  </si>
  <si>
    <t>14.4</t>
  </si>
  <si>
    <t>14.5</t>
  </si>
  <si>
    <t>15.6</t>
  </si>
  <si>
    <t>15.7</t>
  </si>
  <si>
    <t>15.8</t>
  </si>
  <si>
    <t>15.9</t>
  </si>
  <si>
    <t>15.10</t>
  </si>
  <si>
    <t>15.11</t>
  </si>
  <si>
    <t>15.12</t>
  </si>
  <si>
    <t>AVENIDA 29, Nº 152 - Água Comprida-MG</t>
  </si>
  <si>
    <t>LASTRO COM MATERIAL GRANULAR, APLICADO EM PISOS OU LAJES SOBRE 
SOLO, ESPESSURA DE *5 CM*. AF_08/2017</t>
  </si>
  <si>
    <t xml:space="preserve"> FABRICAÇÃO, MONTAGEM E DESMONTAGEM DE FÔRMA PARA VIGA 
BALDRAME, EM CHAPA DE MADEIRA COMPENSADA RESINADA, E=17 MM, 4 
UTILIZAÇÕES. AF_06/2017</t>
  </si>
  <si>
    <t>M²</t>
  </si>
  <si>
    <t>M³</t>
  </si>
  <si>
    <t>ARMAÇÃO DE PILAR OU VIGA DE ESTRUTURA CONVENCIONAL DE 
CONCRETO ARMADO UTILIZANDO AÇO CA-50 DE 10,0 MM - MONTAGEM. 
AF_06/2022</t>
  </si>
  <si>
    <t>DIVISORIA SANITÁRIA, TIPO CABINE, EM GRANITO CINZA 
POLIDO, ESP = 3CM, ASSENTADO COM ARGAMASSA 
COLANTE AC III-E, EXCLUSIVE FERRAGENS. AF_01/2021</t>
  </si>
  <si>
    <t>ESQUADRIAS</t>
  </si>
  <si>
    <t xml:space="preserve"> PORTA EM ALUMÍNIO DE ABRIR TIPO VENEZIANA COM GUARNIÇÃO, FIXAÇÃO 
COM PARAFUSOS - FORNECIMENTO E INSTALAÇÃO. AF_12/2019</t>
  </si>
  <si>
    <t xml:space="preserve"> PORTA METÁLICA, TIPO DE CORRER, COM UMA (1) FOLHA, EM CHAPA 
GALVANIZADA LAMBRIL, MODELO ONDULADA, INCLUSIVE FORNECIMENTO, 
ASSENTAMENTO, PERFIS PARA MARCO E PINTURA ANTICORROSIVA COM 
UMA (1) DEMÃO, EXCLUSIVE FECHADURA E ROLDANAS
</t>
  </si>
  <si>
    <t>ED-13888/SETOP</t>
  </si>
  <si>
    <t xml:space="preserve">PORTA DE ALUMÍNIO DE ABRIR COM LAMBRI, COM GUARNIÇÃO, FIXAÇÃO 
COM PARAFUSOS - FORNECIMENTO E INSTALAÇÃO. AF_12/2019
</t>
  </si>
  <si>
    <t xml:space="preserve">BARRA DE APOIO RETA, EM ACO INOX POLIDO, COMPRIMENTO 90 CM, 
FIXADA NA PAREDE - FORNECIMENTO E INSTALAÇÃO. AF_01/2020
</t>
  </si>
  <si>
    <t xml:space="preserve"> 100869</t>
  </si>
  <si>
    <t xml:space="preserve">CAMADA DE REGULARIZAÇÃO COM ARGAMASSA, TRAÇO 1:3 (CIMENTO E 
AREIA), ESP. 20MM, APLICAÇÃO MANUAL, PREPARO MECÂNICO
</t>
  </si>
  <si>
    <t xml:space="preserve"> ED-13287/SETOP</t>
  </si>
  <si>
    <t>ED-50569/SETOP</t>
  </si>
  <si>
    <t xml:space="preserve"> PISO CIMENTADO, TRAÇO 1:3 (CIMENTO E AREIA), ACABAMENTO LISO, 
ESPESSURA 3,0 CM, PREPARO MECÂNICO DA ARGAMASSA. AF_09/2020
</t>
  </si>
  <si>
    <t>CPU</t>
  </si>
  <si>
    <t>87878</t>
  </si>
  <si>
    <t xml:space="preserve">REBOCO PARA PAREDES INTERNAS, EXTERNAS, PÓRTICOS, VIGAS, TRAÇO 1:4,5 - ESPESSURA 0,5 CM </t>
  </si>
  <si>
    <t>100868</t>
  </si>
  <si>
    <t>93202</t>
  </si>
  <si>
    <t xml:space="preserve">VIDROS </t>
  </si>
  <si>
    <t>89446</t>
  </si>
  <si>
    <t>89449</t>
  </si>
  <si>
    <t>89579</t>
  </si>
  <si>
    <t>89485</t>
  </si>
  <si>
    <t>89502</t>
  </si>
  <si>
    <t>89362</t>
  </si>
  <si>
    <t>89501</t>
  </si>
  <si>
    <t>90373</t>
  </si>
  <si>
    <t>89395</t>
  </si>
  <si>
    <t>89625</t>
  </si>
  <si>
    <t>89422</t>
  </si>
  <si>
    <t>89714</t>
  </si>
  <si>
    <t>89711</t>
  </si>
  <si>
    <t>89712</t>
  </si>
  <si>
    <t>89746</t>
  </si>
  <si>
    <t>89732</t>
  </si>
  <si>
    <t>89726</t>
  </si>
  <si>
    <t>89744</t>
  </si>
  <si>
    <t>89731</t>
  </si>
  <si>
    <t>89724</t>
  </si>
  <si>
    <t>98102</t>
  </si>
  <si>
    <t>CONCRETO FCK = 25MPA, TRAÇO 1:2,3:2,7 (EM MASSA SECA DE CIMENTO/ AREIA MÉDIA/ BRITA 1) - PREPARO MECÂNICO COM BETONEIRA 600 L. AF_05/2021</t>
  </si>
  <si>
    <t xml:space="preserve"> FABRICAÇÃO DE FÔRMA PARA PILARES E ESTRUTURAS SIMILARES, EM 
CHAPA DE MADEIRA COMPENSADA RESIDADA, E = 17 MM. AF_09/2020
</t>
  </si>
  <si>
    <t>92761</t>
  </si>
  <si>
    <t>ARMAÇÃO DE PILAR OU VIGA DE UMA ESTRUTURA CONVENCIONAL DE CONCRETO ARMADO  UTILIZANDO AÇO CA-50 DE 8,0 MM - MONTAGEM. AF_06/2022</t>
  </si>
  <si>
    <t>ARMAÇÃO DE PILAR OU VIGA DE  ESTRUTURA CONVENCIONAL DE CONCRETO ARMADO UTILIZANDO AÇO CA-60 DE 5,0 MM - MONTAGEM. AF_06/2022</t>
  </si>
  <si>
    <t>92759</t>
  </si>
  <si>
    <t>94971</t>
  </si>
  <si>
    <t xml:space="preserve">FABRICAÇÃO DE FÔRMA PARA VIGAS, EM CHAPA DE MADEIRA 
COMPENSADA RESINADA, E = 17 MM. AF_09/2020
</t>
  </si>
  <si>
    <t>FORRO EM RÉGUAS DE PVC, LISO, PARA AMBIENTES RESIDENCIAIS, INCLUSIVE ESTRUTURA DE FIXAÇÃO. AF_05/2017_PS</t>
  </si>
  <si>
    <t>94228</t>
  </si>
  <si>
    <t>CALHA EM CHAPA DE AÇO GALVANIZADO NÚMERO 24, DESENVOLVIMENTO DE 50 CM, INCLUSO TRANSPORTE VERTICAL. AF_07/2019</t>
  </si>
  <si>
    <t>TUBO PVC, SÉRIE R, ÁGUA PLUVIAL, DN 100 MM, FORNECIDO E INSTALADO EM CONDUTORES VERTICAIS DE ÁGUAS PLUVIAIS. AF_06/2022</t>
  </si>
  <si>
    <t>JOELHO 90 GRAUS, PVC, SERIE R, ÁGUA PLUVIAL, DN 100 MM, JUNTA 
ELÁSTICA, FORNECIDO E INSTALADO EM CONDUTORES VERTICAIS DE 
ÁGUAS PLUVIAIS. AF_06/2022</t>
  </si>
  <si>
    <t>KIT DE PORTA DE MADEIRA PARA PINTURA, SEMI-OCA (LEVE OU MÉDIA), 
PADRÃO POPULAR, 60X210CM, ESPESSURA DE 3,5CM, ITENS INCLUSOS: 
DOBRADIÇAS, MONTAGEM E INSTALAÇÃO DO BATENTE, FECHADURA COM 
EXECUÇÃO DO FURO - FORNECIMENTO E INSTALAÇÃO. AF_12/2019</t>
  </si>
  <si>
    <t xml:space="preserve">KIT DE PORTA DE MADEIRA PARA PINTURA, SEMI-OCA (LEVE OU MÉDIA), 
PADRÃO POPULAR, 80X210CM, ESPESSURA DE 3,5CM, ITENS INCLUSOS: 
DOBRADIÇAS, MONTAGEM E INSTALAÇÃO DO BATENTE, FECHADURA COM 
EXECUÇÃO DO FURO - FORNECIMENTO E INSTALAÇÃO. AF_12/2019
</t>
  </si>
  <si>
    <t>KIT DE PORTA DE MADEIRA PARA PINTURA, SEMI-OCA (LEVE OU MÉDIA), 
PADRÃO POPULAR, 90X210CM, ESPESSURA DE 3,5CM, ITENS INCLUSOS: 
DOBRADIÇAS, MONTAGEM E INSTALAÇÃO DO BATENTE, FECHADURA COM 
EXECUÇÃO DO FURO - FORNECIMENTO E INSTALAÇÃO. AF_12/2019</t>
  </si>
  <si>
    <t>PISO CERÂMICO TIPO ESMALTADA EXTRA ANTIDERRAPANTE PEI V - 45 X 45 CM - INCL. REJUNTE</t>
  </si>
  <si>
    <t>CHAPISCO APLICADO EM ALVENARIA (COM PRESENÇA DE VÃOS) E ESTRUTURAS DE CONCRETO DE FACHADA, COM COLHER DE PEDREIRO.  ARGAMASSA TRAÇO 1:3 COM PREPARO MANUAL. AF_10/2022</t>
  </si>
  <si>
    <t>EMBOÇO OU MASSA ÚNICA EM ARGAMASSA TRAÇO 1:2:8, PREPARO MECÂNICO COM BETONEIRA 400 L, APLICADA MANUALMENTE EM PANOS DE FACHADA COM PRESENÇA DE VÃOS, ESPESSURA DE 25 MM. AF_08/2022</t>
  </si>
  <si>
    <t>TUBO PVC SOLDÁVEL Ø 25 MM, INSTALADO EM PRUMADA DE ÁGUA - FORNECIMENTO E INSTALAÇÃO. AF_06/2022</t>
  </si>
  <si>
    <t>TUBO PVC SOLDÁVEL Ø 50 MM , INSTALADO EM PRUMADA DE ÁGUA - FORNECIMENTO E INSTALAÇÃO. AF_06/2022</t>
  </si>
  <si>
    <t>LUVA DE REDUÇÃO, PVC, SOLDÁVEL, DN 50MM X 25MM, FORNECIMENTO E INSTALAÇÃO</t>
  </si>
  <si>
    <t>89429</t>
  </si>
  <si>
    <t>ADAPTADOR  CURTO COM BOLSA-ROSCA PARA REGISTRO, PVC, SOLDÁVEL, DN - 25MM - 3/4, FORNECIMENTO E INSTALAÇÃO</t>
  </si>
  <si>
    <t>JOELHO 45 GRAUS, PVC, SOLDÁVEL, DN - 25MM, FORNECIMENTO E INSTALAÇÃO</t>
  </si>
  <si>
    <t>JOELHO 45 GRAUS, PVC, SOLDÁVEL, DN - 50MM, FORNECIMENTO E INSTALAÇÃO</t>
  </si>
  <si>
    <t>JOELHO 90 GRAUS. PVC, SOLDÁVEL, DN - 25MM, FORNECIMENTO E INSTALAÇÃO</t>
  </si>
  <si>
    <t>JOELHO 90 GRAUS, PVC, SOLDÁVEL, DN - 50MM, FORNECIMENTO E INSTALAÇÃO</t>
  </si>
  <si>
    <t>TÊ, PVC, SOLDÁVEL, DN - 25MM, FORNECIMENTO E INSTALAÇÃO</t>
  </si>
  <si>
    <t>TÊ, PVC, SOLDÁVEL, DN - 50MM, FORNECIMENTO E INSTALAÇÃO</t>
  </si>
  <si>
    <t>ADAPTADOR CURTO COM BOLSA-ROSCA PARA REGISTRO, PVC, SOLDÁVEL, DN - 20MM - 1/2", FORNECIMENTO E INSTALAÇÃO</t>
  </si>
  <si>
    <t>TUBO PVC, SERIE NORMAL, ESGOTO PREDIAL, DN 100 MM, FORNECIDO E INSTALADO EM PRUMADA DE ESGOTO SANITÁRIO OU VENTILAÇÃO. AF_08/2022</t>
  </si>
  <si>
    <t>TUBO PVC, SERIE NORMAL, ESGOTO PREDIAL, DN 50 MM, FORNECIDO E INSTALADO EM PRUMADA DE ESGOTO SANITÁRIO OU VENTILAÇÃO. AF_08/2022</t>
  </si>
  <si>
    <t>CAIXA SIFONADA, PVC, DN 100 X 100 X 50 MM, JUNTA ELÁSTICA, FORNECIDA E INSTALADA EM RAMAL DE DESCARGA OU EM RAMAL DE ESGOTO SANITÁRIO. AF_08/2022</t>
  </si>
  <si>
    <t>RALO SIFONADO, PVC, DN 100 X 40 MM, JUNTA SOLDÁVEL, FORNECIDO E INSTALADO EM RAMAL DE DESCARGA OU EM RAMAL DE ESGOTO SANITÁRIO. AF_08/2022</t>
  </si>
  <si>
    <t>TUBO DE PVC RÍGIDO, ESGOTO PREDIAL, DN =  100MM, FORNECIMENTO E INSTALAÇÃO</t>
  </si>
  <si>
    <t>TUBO DE PVC RÍGIDO, ESGOTO PREDIAL, DN =  40MM, FORNECIMENTO E INSTALAÇÃO</t>
  </si>
  <si>
    <t>TUBO DE PVC RÍGIDO, ESGOTO PREDIAL, DN =  50MM, FORNECIMENTO E INSTALAÇÃO</t>
  </si>
  <si>
    <t>JOELHO 90 GRAUS,PVC, ESGOTO PREDIAL, DN =  40MM, JUNTA SOLDÁVEL, FORNECIMENTO E INSTALAÇÃO</t>
  </si>
  <si>
    <t xml:space="preserve">JOELHO 90 GRAUS, PVC, ESGOTO PREDIAL, DN =  50MM, JUNTA ELÁSTICA, FORNECIMENTO E INSTALAÇÃO </t>
  </si>
  <si>
    <t>JOELHO 90 GRAUS, PVC, ESGOTO PREDIAL, DN =  100MM, JUNTA ELÁSTICA, FORNECIMENTO E INSTALAÇÃO</t>
  </si>
  <si>
    <t>JOELHO 45 GRAUS, PVC, ESGOTO PREDIAL, DN =  40MM, JUNTA SOLDÁVEL, FORNECIMENTO E INSTALAÇÃO</t>
  </si>
  <si>
    <t>JOELHO 45 GRAUS, PVC, ESGOTO PREDIAL, DN =  50MM, JUNTA ELÁSTICA, FORNECIMENTO E INSTALAÇÃO</t>
  </si>
  <si>
    <t>LUVA SIMPLES, PVC, ESGOTO PREDIAL, DN = 40MM, JUNTA SOLDÁVEL, FORNECIMENTO E INSTALAÇÃO</t>
  </si>
  <si>
    <t>89752</t>
  </si>
  <si>
    <t>LUVA SIMPLES, PVC, ESGOTO PREDIAL, DN = 50MM, JUNTA ELÁSTICA, FORNECIMENTO E INSTALAÇÃO</t>
  </si>
  <si>
    <t>89753</t>
  </si>
  <si>
    <t>LUVA SIMPLES, PVC, ESGOTO PREDIAL, DN = 100MM, JUNTA ELÁSTICA, FORNECIMENTO E INSTALAÇÃO</t>
  </si>
  <si>
    <t>89778</t>
  </si>
  <si>
    <t>TÊ, PVC, ESGOTO PREDIAL, DN =  50mm-50mm, JUNTA ELÁSTICA, FORNECIMENTO E INSTALAÇÃO</t>
  </si>
  <si>
    <t>89825</t>
  </si>
  <si>
    <t>TÊ, PVC, ESGOTO PREDIAL, DN =  40mm-40mm, JUNTA ELÁSTICA, FORNECIMENTO E INSTALAÇÃO</t>
  </si>
  <si>
    <t>89782</t>
  </si>
  <si>
    <t>CAIXA SIFONADA REDONDA, PVC, 150x150x50mm, FORNECIMENTO E INSTALAÇÃO</t>
  </si>
  <si>
    <t>BARRA DE APOIO RETA, EM ACO INOX POLIDO, COMPRIMENTO 80 CM, 
FIXADA NA PAREDE - FORNECIMENTO E INSTALAÇÃO. AF_01/2020</t>
  </si>
  <si>
    <t>BARRA DE APOIO RETA, EM ACO INOX POLIDO, COMPRIMENTO 70 CM, 
FIXADA NA PAREDE - FORNECIMENTO E INSTALAÇÃO. AF_01/2020</t>
  </si>
  <si>
    <t>100867</t>
  </si>
  <si>
    <t>SABONETEIRA DE PAREDE EM PLASTICO ABS COM ACABAMENTO CROMADO E ACRILICO, INCLUSO FIXAÇÃO. AF_01/2020 (PARA COLOCAR SABONETE SÓLIDO)</t>
  </si>
  <si>
    <t>PAPELEIRA DE PAREDE EM METAL CROMADO SEM TAMPA, INCLUSO FIXAÇÃO. AF_01/2020. (PARA PAPEL HIGIÊNICO)</t>
  </si>
  <si>
    <t>APLICAÇÃO MANUAL DE PINTURA COM TINTA TEXTURIZADA ACRÍLICA EM PAREDES, UMA COR. AF_06/2014</t>
  </si>
  <si>
    <t>APLICAÇÃO MANUAL DE PINTURA COM TINTA LÁTEX ACRÍLICA EM TETO, DUAS DEMÃOS. AF_06/2014</t>
  </si>
  <si>
    <t>100757</t>
  </si>
  <si>
    <t xml:space="preserve">PINTURA COM TINTA ALQUÍDICA DE ACABAMENTO (ESMALTE SINTÉTICO ACETINADO) PULVERIZADA SOBRE SUPERFÍCIES METÁLICAS EXECUTADO EM OBRA, 2 DEMÃOS </t>
  </si>
  <si>
    <t>88488</t>
  </si>
  <si>
    <t>APLICAÇÃO MANUAL DE PINTURA COM TINTA LÁTEX ACRÍLICA EM PAREDES INTERNAS, DUAS DEMÃOS. AF_06/2014</t>
  </si>
  <si>
    <t>APLICAÇÃO MANUAL DE PINTURA COM TINTA LÁTEX ACRÍLICA EM PAREDES EXTERNAS, DUAS DEMÃOS. AF_06/2014</t>
  </si>
  <si>
    <t>PINTURA INTERNA</t>
  </si>
  <si>
    <t>PINTURA EXTERNA</t>
  </si>
  <si>
    <t>PINTURA TETO</t>
  </si>
  <si>
    <t>APLICAÇÃO E LIXAMENTO DE MASSA LÁTEX EM PAREDES INTERNAS, UMA DEMÃOS. AF_06/2014</t>
  </si>
  <si>
    <t>88495</t>
  </si>
  <si>
    <t>APLICAÇÃO E LIXAMENTO DE MASSA LÁTEX EM PAREDES EXTERNAS, UMA DEMÃOS. AF_06/2014</t>
  </si>
  <si>
    <t>APLICAÇÃO MANUAL DE FUNDO SELADOR ACRÍLICO EM PAREDES EXTERNAS. AF_06/2014</t>
  </si>
  <si>
    <t>PINTURA DE ESQUADRIAS</t>
  </si>
  <si>
    <t>APLICAÇÃO MANUAL DE FUNDO SELADOR ACRÍLICO EM PAREDES INTERNAS. AF_06/2014</t>
  </si>
  <si>
    <t>APLICAÇÃO E LIXAMENTO DE MASSA LÁTEX EM TETO, UMA DEMÃOS. AF_06/2014</t>
  </si>
  <si>
    <t>102219</t>
  </si>
  <si>
    <t>PINTURA TINTA DE ACABAMENTO (PIGMENTADA) ESMALTE SINTÉTICO ACETINADO EM MADEIRA, 2 DEMÃOS. AF_01/2021</t>
  </si>
  <si>
    <t>ED-48533/SETOP</t>
  </si>
  <si>
    <t>RODAPÉ COM REVESTIMENTO EM CERÂMICA ESMALTADA
COMERCIAL, ALTURA 10CM, PEI IV, ASSENTAMENTO COM
ARGAMASSA INDUSTRIALIZADA, INCLUSIVE REJUNTAMENTO</t>
  </si>
  <si>
    <t>ED-50771/SETOP</t>
  </si>
  <si>
    <t>DEMOLIÇÃO MANUAL DE PISO VINÍLICO, INCLUSIVE
AFASTAMENTO E EMPILHAMENTO</t>
  </si>
  <si>
    <t>ED-48482/SETOP</t>
  </si>
  <si>
    <t>CUBA EM AÇO INOXIDÁVEL DE EMBUTIR, AISI 304, APLICAÇÃO
PARA PIA (465X330X115MM), NÚMERO 1, ASSENTAMENTO EM
BANCADA, INCLUSIVE VÁLVULA DE ESCOAMENTO DE METAL COM
ACABAMENTO CROMADO, SIFÃO DE METAL TIPO COPO COM
ACABAMENTO CROMADO, FORNECIMENTO E INSTALAÇÃO</t>
  </si>
  <si>
    <t>ED-50277/SETOP</t>
  </si>
  <si>
    <t>CUBA EM AÇO INOXIDÁVEL DE EMBUTIR, AISI 304, APLICAÇÃO
PARA TANQUE (600X600X400MM), ASSENTAMENTO EM BANCADA,
INCLUSIVE VÁLVULA DE ESCOAMENTO DE METAL COM
ACABAMENTO CROMADO, SIFÃO DE METAL TIPO COPO COM
ACABAMENTO CROMADO, FORNECIMENTO E INSTALAÇÃO</t>
  </si>
  <si>
    <t>ED-50287</t>
  </si>
  <si>
    <t>86923</t>
  </si>
  <si>
    <t>CAIXA ENTERRADA HIDRÁULICA RETANGULAR EM ALVENARIA COM TIJOLOS CERÂMICOS MACIÇOS, PARA REDE DE ESGOTO. AF_12/2020</t>
  </si>
  <si>
    <t>CAIXA DE ESGOTO DE INSPEÇÃO/PASSAGEM EM ALVENARIA (
40X40X40CM), REVESTIMENTO EM ARGAMASSA COM ADITIVO
IMPERMEABILIZANTE, COM TAMPA DE CONCRETO, INCLUSIVE
ESCAVAÇÃO, REATERRO E TRANSPORTE E RETIRADA DO
MATERIAL ESCAVADO (EM CAÇAMBA)</t>
  </si>
  <si>
    <t>ED-49873/SETOP</t>
  </si>
  <si>
    <t>ED-50266/SETOP</t>
  </si>
  <si>
    <t>JUNÇÃO SIMPLES DE REDUÇÃO ESGOTO, PVC, 100MM - 50MM</t>
  </si>
  <si>
    <t>89797</t>
  </si>
  <si>
    <t>89528</t>
  </si>
  <si>
    <t>LUVA, PVC, SOLDÁVEL, DN 25 MM, FORNECIMENTO E INSTALAÇÃO</t>
  </si>
  <si>
    <t>LUVA, PVC, SOLDÁVEL, DN 50 MM, FORNECIMENTO E INSTALAÇÃO</t>
  </si>
  <si>
    <t>89545</t>
  </si>
  <si>
    <t>ED-48344/SETOP</t>
  </si>
  <si>
    <t>ED-48182/SETOP</t>
  </si>
  <si>
    <t>ED-50316/SETOP</t>
  </si>
  <si>
    <t>REMOÇÃO MANUAL DE BANCADA DE PEDRA (MÁRMORE,
GRANITO, ARDÓSIA, MARMORITE, ETC.), COM
REAPROVEITAMENTO, INCLUSIVE RASGO EM ALVENARIA,
REMOÇÃO DE ACESSÓRIOS DE FIXAÇÃO, AFASTAMENTO E
EMPILHAMENTO, EXCLUSIVE TRANSPORTE E RETIRADA DO
MATERIAL REMOVIDO NÃO REAPROVEITÁVEL</t>
  </si>
  <si>
    <t>ED-48437/SETOP</t>
  </si>
  <si>
    <t>PORTA DUAS FOLHAS</t>
  </si>
  <si>
    <t>PINTURA COM TEXTURA ACRÍLICA (GRAFIATO) COM DESEMPENADEIRA DE
AÇO, EXCLUSIVE SELADOR ACRÍLICO/FUNDO PREPARADOR</t>
  </si>
  <si>
    <t>ED-9013/SETOP</t>
  </si>
  <si>
    <t>ED-9081/SETOP</t>
  </si>
  <si>
    <t>REVESTIMENTO CERÂMICO PADRÃO AMADEIRADO APLICADO EM PAREDE (FACHADA), ASSENTAMENTO COM ARGAMASSA INDUSTRIALIZADA, INCLUSIVE
 REJUNTAMENTO</t>
  </si>
  <si>
    <t>JOELHO 90 GRAUS SOLDÁVEL COM BUCHA DE LATÃO, PVC, DN - 25MM, FORNECIMENTO E INSTALAÇÃO</t>
  </si>
  <si>
    <t>89366</t>
  </si>
  <si>
    <t>CURVA DE 90 GRAUS, PVC,  ESGOTO PREDIAL, DN = 40MM, JUNTA SOLDÁVEL, FORNECIMENTO E INSTALÇÃO (ENTRADA DO ESGOTO)</t>
  </si>
  <si>
    <t>89728</t>
  </si>
  <si>
    <t xml:space="preserve">CURVA DE 90 GRAUS, PVC,  ESGOTO PREDIAL, DN = 50MM, JUNTA SOLDÁVEL, FORNECIMENTO E INSTALÇÃO </t>
  </si>
  <si>
    <t>89733</t>
  </si>
  <si>
    <t xml:space="preserve">CURVA DE 45 GRAUS, PVC,  ESGOTO PREDIAL, DN = 50MM, JUNTA SOLDÁVEL, FORNECIMENTO E INSTALÇÃO </t>
  </si>
  <si>
    <t xml:space="preserve">CURVA DE 45 GRAUS, PVC,  ESGOTO PREDIAL, DN = 40MM, JUNTA SOLDÁVEL, FORNECIMENTO E INSTALÇÃO </t>
  </si>
  <si>
    <t>103983</t>
  </si>
  <si>
    <t>103987</t>
  </si>
  <si>
    <t>BARRA DE APOIO EM AÇO INOX POLIDO PARA LAVATÓRIO DE
CANTO, DN 1.1/4" (31,75MM), PARA ACESSIBILIDADE (PMR/PCR),
INSTALADO EM PAREDE, INCLUSIVE FORNECIMENTO,
INSTALAÇÃO E ACESSÓRIOS PARA FIXAÇÃO</t>
  </si>
  <si>
    <t>ED-48167/SETOP</t>
  </si>
  <si>
    <t>GUICHÊ</t>
  </si>
  <si>
    <t>102180</t>
  </si>
  <si>
    <t>APLICAÇÃO MANUAL DE PINTURA LAVÁVEL SOBRE REBOCO NOVO/EXISTENTE DUAS DEMÃOS</t>
  </si>
  <si>
    <t>PINTURA TINTA DE ACABAMENTO (PIGMENTADA) A ÓLEO, 2 DEMÃOS, EM PAREDES.</t>
  </si>
  <si>
    <t>PIA DE EXPURGO HOSPITALAR</t>
  </si>
  <si>
    <t>DEMONSTRATIVO DO BDI - SEM DESONERAÇÃO - OBRA DE EDIFICAÇÃO</t>
  </si>
  <si>
    <t>BDI (CONFORME ACÓRDÃO Nº 2622/13 e LEI Nº 13.161 DE 31/08/15)</t>
  </si>
  <si>
    <t>DISCRIMINAÇÃO DAS PARCELAS</t>
  </si>
  <si>
    <t>SIG.</t>
  </si>
  <si>
    <t>CONSTRUÇÃO DE EDIFÍCIOS</t>
  </si>
  <si>
    <t>INC.</t>
  </si>
  <si>
    <t>DIFERENCIADO</t>
  </si>
  <si>
    <t>MATERIAL</t>
  </si>
  <si>
    <t>CUSTO DIRETO</t>
  </si>
  <si>
    <t>CD</t>
  </si>
  <si>
    <t>ADMINISTRAÇÃO CENTRAL</t>
  </si>
  <si>
    <t>LUCRO BRUTO</t>
  </si>
  <si>
    <t>DESPESAS FINANCEIRAS</t>
  </si>
  <si>
    <t>SEGUROS, GARANTIAS E RISCO</t>
  </si>
  <si>
    <t>SEGUROS + GARANTIAS</t>
  </si>
  <si>
    <t>S</t>
  </si>
  <si>
    <t>RISCO(*)</t>
  </si>
  <si>
    <t>TRIBUTOS</t>
  </si>
  <si>
    <t>I</t>
  </si>
  <si>
    <t>PV</t>
  </si>
  <si>
    <r>
      <t>ISS</t>
    </r>
    <r>
      <rPr>
        <vertAlign val="superscript"/>
        <sz val="8"/>
        <rFont val="Arial"/>
        <family val="2"/>
      </rPr>
      <t>(2)</t>
    </r>
  </si>
  <si>
    <t>PIS</t>
  </si>
  <si>
    <t>COFINS</t>
  </si>
  <si>
    <t>INSS</t>
  </si>
  <si>
    <t xml:space="preserve">-   </t>
  </si>
  <si>
    <t xml:space="preserve"> -   </t>
  </si>
  <si>
    <t>FÓRMULA DO BDI</t>
  </si>
  <si>
    <t>(1 + (AC + S + G + R)) x (1 + DF) x  (1 + L)</t>
  </si>
  <si>
    <t>(1 - (I + CPRB))</t>
  </si>
  <si>
    <t>BDI (NUMERADOR)</t>
  </si>
  <si>
    <t>BDI (DENOMINADOR)</t>
  </si>
  <si>
    <t>BDI</t>
  </si>
  <si>
    <t>OBSERVAÇÕES</t>
  </si>
  <si>
    <r>
      <t xml:space="preserve">(1) </t>
    </r>
    <r>
      <rPr>
        <sz val="8"/>
        <rFont val="Arial"/>
        <family val="2"/>
      </rPr>
      <t>SIGLA.</t>
    </r>
  </si>
  <si>
    <r>
      <t xml:space="preserve">(2) </t>
    </r>
    <r>
      <rPr>
        <sz val="8"/>
        <rFont val="Arial"/>
        <family val="2"/>
      </rPr>
      <t>QUANTO AO ISS O TCU ORIENTA OBSERVAR A LEGISLAÇÃO DO MUNICÍPIO. NO REFERIDO ACÓRDÃO O TCU PARTIU DA PREMISSA DE INCIDÊNCIA DO ISS EM 50% DO PREÇO DE VENDA, COM PERCENTUAIS DE 2%, 3%, 4% E 5%.</t>
    </r>
  </si>
  <si>
    <r>
      <t xml:space="preserve">(3) </t>
    </r>
    <r>
      <rPr>
        <sz val="8"/>
        <rFont val="Arial"/>
        <family val="2"/>
      </rPr>
      <t>BDI DIFERENCIADO A SER APLICADO EM CASOS DE FORNECIMENTO DE MATERIAIS E EQUIPAMENTOS. EX. ELEVADOR, ESCADAS ROLANTES, EQUIPAMENTOS DE REFRIGERAÇÃO ETC.</t>
    </r>
  </si>
  <si>
    <r>
      <t xml:space="preserve">(4) </t>
    </r>
    <r>
      <rPr>
        <sz val="8"/>
        <rFont val="Arial"/>
        <family val="2"/>
      </rPr>
      <t>BDI DIFERENCIADO A SER APLICADO PARA SERVIÇOS TERCEIRIZADOS.</t>
    </r>
  </si>
  <si>
    <r>
      <t xml:space="preserve">(5) </t>
    </r>
    <r>
      <rPr>
        <sz val="8"/>
        <rFont val="Arial"/>
        <family val="2"/>
      </rPr>
      <t>INCIDÊNCIA.</t>
    </r>
  </si>
  <si>
    <t>PREFEITURA: PREFEITURA MUNICIPAL DE ÁGUA COMPRIDA</t>
  </si>
  <si>
    <t>1.2</t>
  </si>
  <si>
    <t>2.2</t>
  </si>
  <si>
    <t>10.3</t>
  </si>
  <si>
    <t>10.4</t>
  </si>
  <si>
    <t>10.5</t>
  </si>
  <si>
    <t>10.6</t>
  </si>
  <si>
    <t>10.7</t>
  </si>
  <si>
    <t>10.8</t>
  </si>
  <si>
    <t>11.5</t>
  </si>
  <si>
    <t>11.6</t>
  </si>
  <si>
    <t>12.3</t>
  </si>
  <si>
    <t>13.1</t>
  </si>
  <si>
    <t>13.10</t>
  </si>
  <si>
    <t>13.13</t>
  </si>
  <si>
    <t>13.16</t>
  </si>
  <si>
    <t>14.6</t>
  </si>
  <si>
    <t>14.7</t>
  </si>
  <si>
    <t>14.8</t>
  </si>
  <si>
    <t>14.9</t>
  </si>
  <si>
    <t>14.10</t>
  </si>
  <si>
    <t>14.11</t>
  </si>
  <si>
    <t>14.12</t>
  </si>
  <si>
    <t>14.13</t>
  </si>
  <si>
    <t>14.14</t>
  </si>
  <si>
    <t>14.15</t>
  </si>
  <si>
    <t>14.16</t>
  </si>
  <si>
    <t>15.13</t>
  </si>
  <si>
    <t>15.14</t>
  </si>
  <si>
    <t>15.16</t>
  </si>
  <si>
    <t>15.17</t>
  </si>
  <si>
    <t>16.1</t>
  </si>
  <si>
    <t>16.2</t>
  </si>
  <si>
    <t>16.3</t>
  </si>
  <si>
    <t>16.4</t>
  </si>
  <si>
    <t>16.5</t>
  </si>
  <si>
    <t>16.6</t>
  </si>
  <si>
    <t>17.4</t>
  </si>
  <si>
    <t>17.5</t>
  </si>
  <si>
    <t>18.2</t>
  </si>
  <si>
    <t>19.1</t>
  </si>
  <si>
    <t>21.1</t>
  </si>
  <si>
    <t>ÁGUA COMPRIDA</t>
  </si>
  <si>
    <r>
      <t xml:space="preserve">OBRA: </t>
    </r>
    <r>
      <rPr>
        <b/>
        <sz val="10"/>
        <color indexed="8"/>
        <rFont val="Arial"/>
        <family val="2"/>
      </rPr>
      <t>REFORMA DO CENTRO DE SAÚDE ALONSO FERREIRA DO SANTOS</t>
    </r>
  </si>
  <si>
    <t>CURVA 45 GRAUS, PVC, ESGOTO PREDIAL, DN =  100MM, JUNTA ELÁSTICA, FORNECIMENTO E INSTALAÇÃO</t>
  </si>
  <si>
    <t xml:space="preserve">CAIXA SIFONADA REDONDA SIMPLES 250MM C/SAÍDA 50MM </t>
  </si>
  <si>
    <t>MT</t>
  </si>
  <si>
    <t>TANQUE SUSPENSO INOX, 18L OU EQUIVALENTE, INCLUSO SIFÃO TIPO GARRAFA EM PVC, VÁLVULA PLÁSTICA E TORNEIRA DE METAL CROMADO PADRÃO POPULAR - FORNECIMENTO E INSTALAÇÃO. AF_01/2020</t>
  </si>
  <si>
    <t>90374</t>
  </si>
  <si>
    <r>
      <t>TÊ DE REDUÇÃO, PVC, SOLDÁVEL, DN - 25 MM X 1/2''</t>
    </r>
    <r>
      <rPr>
        <sz val="9"/>
        <color indexed="8"/>
        <rFont val="Arial"/>
        <family val="2"/>
      </rPr>
      <t>, FORNECIMENTO E INSTALAÇÃO</t>
    </r>
  </si>
  <si>
    <r>
      <t>JOELHO AZUL 90 GRAUS SOLDÁVEL COM BUCHA DE LATÃO, PVC, DN -</t>
    </r>
    <r>
      <rPr>
        <sz val="9"/>
        <color indexed="10"/>
        <rFont val="Arial"/>
        <family val="2"/>
      </rPr>
      <t xml:space="preserve"> </t>
    </r>
    <r>
      <rPr>
        <sz val="9"/>
        <rFont val="Arial"/>
        <family val="2"/>
      </rPr>
      <t>25MM, X - 1/2"</t>
    </r>
    <r>
      <rPr>
        <sz val="9"/>
        <color indexed="10"/>
        <rFont val="Arial"/>
        <family val="2"/>
      </rPr>
      <t>,</t>
    </r>
    <r>
      <rPr>
        <sz val="9"/>
        <color indexed="8"/>
        <rFont val="Arial"/>
        <family val="2"/>
      </rPr>
      <t xml:space="preserve"> FORNECIMENTO E INSTALAÇÃO</t>
    </r>
  </si>
  <si>
    <t>ARMAÇÃO DE PILAR OU VIGA DE UMA ESTRUTURA CONVENCIONAL DE CONCRETO ARMADO UTILIZANDO AÇO CA-50 DE 8MM - MONTAGEM . AF_06/2022</t>
  </si>
  <si>
    <t>ARMAÇÃO DE PILAR OU VIGA DE UMA ESTRUTURA CONVENCIONAL DE CONCRETO ARMADO UTILIZANDO AÇO CA-60 DE 5MM - MONTAGEM . AF_06/2022</t>
  </si>
  <si>
    <t>EMBOÇO OU MASSA ÚNICA EM ARGAMASSA TRAÇO 1:2:8 - PREPARO MECÂNICO COM BETONEIRA - ESPESSURA 25 MM</t>
  </si>
  <si>
    <t>SABONETEIRA PLASTICA TIPO DISPENSER PARA SABONETE LIQUIDO 800 A 1500 ML</t>
  </si>
  <si>
    <t xml:space="preserve"> CONTRAPISO DESEMPENADO COM ARGAMASSA, TRAÇO 1:3 (CIMENTO E 
AREIA), ESP. 50MM </t>
  </si>
  <si>
    <t>RODAPÉ VINILICO LISO DE 7 CM DE ALTURA, ESPESSURA 2MM</t>
  </si>
  <si>
    <t>PISO VINÍLICO HOSPITALAR EM MANTA ESPESSURA 3 MM</t>
  </si>
  <si>
    <t>89799</t>
  </si>
  <si>
    <t>TUBO PVC, SÉRIE NORMAL, ESGOTO PREDIAL, DN 75 MM, FORNECIDO E INSTALADO EM PRUMADA DE VENTILAÇÃO. AF_08/2022</t>
  </si>
  <si>
    <t>VISOR FIXO/CORRER E GUICHÊ DE VIDRO TEMPERADO, E = 8MM, ENCAIXADO EM PERFIL.</t>
  </si>
  <si>
    <t>PORTA DE CORRER DE ALUMÍNIO, COM 1 FOLHA PARA VIDRO, INCLUSO VIDRO LISO, FECHADURA E PUXADOR. AF_12/2019</t>
  </si>
  <si>
    <t xml:space="preserve">JANELA EM ALUMÍNIO MÁXIM-AR COM ALTURA DE 60CM, LINHA 25/
SUPREMA, ACABAMENTO ANODIZADO NATURAL, INCLUSIVE
PERFIS, VIDRO LISO 4MM E INSTALAÇÃO, EXCLUSIVE FERRAGENS
 PARA MÓDULO DE JANELA DE ALUMÍNIO MÁXIM-AR
</t>
  </si>
  <si>
    <t>ED-29481/SETOP</t>
  </si>
  <si>
    <t xml:space="preserve">JANELA EM ALUMÍNIO DE CORRER COM 2 FOLHAS PARA VIDROS, COM VIDROS, BATENTE, ACABAMENTO COM ACETATO OU BRILHANTE E FERRAGENS
</t>
  </si>
  <si>
    <t>PORTA MADEIRA COMPENSADA  LISA 1,1 X 2.1 M COMPLETA.</t>
  </si>
  <si>
    <t>FORNECIMENTO E COLOCAÇÃO DE PLACA DE OBRA EM CHAPA
GALVANIZADA #26, ESP. 0,45MM, DIMENSÃO (4X3)M, PLOTADA
COM ADESIVO VINÍLICO, AFIXADA COM REBITES 4,8X40MM, EM
ESTRUTURA METÁLICA DE METALON 20X20MM, ESP. 1,25MM,
INCLUSIVE SUPORTE EM EUCALIPTO AUTOCLAVADO PINTADO
COM TINTA PVA DUAS (2) DEMÃOS</t>
  </si>
  <si>
    <t>UNI</t>
  </si>
  <si>
    <t>LIGAÇÃO PROVISÓRIA COM ENTRADA DE ENERGIA AÉREA,
PADRÃO CEMIG, CARGA INSTALADA DE 15,1KVA ATÉ 30KVA,
TRIFÁSICO, COM SAÍDA SUBTERRÂNEA, INCLUSIVE POSTE, CAIXA
PARA MEDIDOR, DISJUNTOR, BARRAMENTO, ATERRAMENTO E
ACESSÓRIOS</t>
  </si>
  <si>
    <t>ED-50151/SETOP</t>
  </si>
  <si>
    <t>LIGAÇÃO DE ÁGUA PROVISÓRIA PARA CANTEIRO, INCLUSIVE
HIDRÔMETRO E CAVALETE PARA MEDIÇÃO DE ÁGUA - ENTRADA
PRINCIPAL, EM AÇO GALVANIZADO DN 20MM (1/2") - PADRÃO
CONCESSIONÁRIA</t>
  </si>
  <si>
    <t>ED-50150/SETOP</t>
  </si>
  <si>
    <t>SERVIÇOS PRELIMINARES</t>
  </si>
  <si>
    <t>2.3</t>
  </si>
  <si>
    <t>2.4</t>
  </si>
  <si>
    <t>2.5</t>
  </si>
  <si>
    <t>2.6</t>
  </si>
  <si>
    <t>2.7</t>
  </si>
  <si>
    <t>3.2</t>
  </si>
  <si>
    <t>4.1.1</t>
  </si>
  <si>
    <t>4.1.2</t>
  </si>
  <si>
    <t>4.1.3</t>
  </si>
  <si>
    <t>4.1.4</t>
  </si>
  <si>
    <t>5.2</t>
  </si>
  <si>
    <t>5.3</t>
  </si>
  <si>
    <t>5.4</t>
  </si>
  <si>
    <t>6.1.1</t>
  </si>
  <si>
    <t>6.1.2</t>
  </si>
  <si>
    <t>6.1.3</t>
  </si>
  <si>
    <t>6.1.4</t>
  </si>
  <si>
    <t>8.2</t>
  </si>
  <si>
    <t>8.3</t>
  </si>
  <si>
    <t>11.7</t>
  </si>
  <si>
    <t>11.9</t>
  </si>
  <si>
    <t>12.4</t>
  </si>
  <si>
    <t>12.5</t>
  </si>
  <si>
    <t>12.6</t>
  </si>
  <si>
    <t>15.15</t>
  </si>
  <si>
    <t>15.18</t>
  </si>
  <si>
    <t>16.7</t>
  </si>
  <si>
    <t>16.8</t>
  </si>
  <si>
    <t>16.9</t>
  </si>
  <si>
    <t>16.10</t>
  </si>
  <si>
    <t>16.11</t>
  </si>
  <si>
    <t>16.12</t>
  </si>
  <si>
    <t>16.13</t>
  </si>
  <si>
    <t>17.6</t>
  </si>
  <si>
    <t>18.3</t>
  </si>
  <si>
    <t>18.4</t>
  </si>
  <si>
    <t>18.5</t>
  </si>
  <si>
    <t>19.2</t>
  </si>
  <si>
    <t>22.1</t>
  </si>
  <si>
    <t>Eng. Civil Luis Renato De Abreu Júnior</t>
  </si>
  <si>
    <t>CREA: 188597/D-MG</t>
  </si>
  <si>
    <t>QUANT.</t>
  </si>
  <si>
    <t>Data de referência de preços:   2023/02</t>
  </si>
  <si>
    <t>Código:   3R 23 42 24 00 00 00 05 05</t>
  </si>
  <si>
    <t>Código</t>
  </si>
  <si>
    <t>Descrição</t>
  </si>
  <si>
    <t>Class</t>
  </si>
  <si>
    <t>Un</t>
  </si>
  <si>
    <t>Coef</t>
  </si>
  <si>
    <t>Consumo</t>
  </si>
  <si>
    <t>2N 36 16 25 12 29</t>
  </si>
  <si>
    <t>Pedreiro</t>
  </si>
  <si>
    <t>MOD</t>
  </si>
  <si>
    <t>h</t>
  </si>
  <si>
    <t>6</t>
  </si>
  <si>
    <t>27,45</t>
  </si>
  <si>
    <t>164,70</t>
  </si>
  <si>
    <t>2N 36 16 25 12 34</t>
  </si>
  <si>
    <t>Servente</t>
  </si>
  <si>
    <t>3,5</t>
  </si>
  <si>
    <t>20,23</t>
  </si>
  <si>
    <t>70,81</t>
  </si>
  <si>
    <t>2C 03 02 02 11 05</t>
  </si>
  <si>
    <t>Areia média lavada</t>
  </si>
  <si>
    <t>MAT</t>
  </si>
  <si>
    <t>0,02</t>
  </si>
  <si>
    <t>100,00</t>
  </si>
  <si>
    <t>2,00</t>
  </si>
  <si>
    <t>2C 03 03 02 11 06</t>
  </si>
  <si>
    <t>Cimento CP-32</t>
  </si>
  <si>
    <t>kg</t>
  </si>
  <si>
    <t>10</t>
  </si>
  <si>
    <t>0,78</t>
  </si>
  <si>
    <t>7,80</t>
  </si>
  <si>
    <t>1</t>
  </si>
  <si>
    <t>2544,38</t>
  </si>
  <si>
    <t>Valores Totais (R$)</t>
  </si>
  <si>
    <t xml:space="preserve">Sem taxas: </t>
  </si>
  <si>
    <t>Memorial Descritivo</t>
  </si>
  <si>
    <t>CONTEÚDO DO SERVIÇO</t>
  </si>
  <si>
    <t>Considera material e mão de obra para execução do serviço descrito.</t>
  </si>
  <si>
    <t>CRITÉRIO DE MEDIÇÃO</t>
  </si>
  <si>
    <t>Isenção de responsabilidade</t>
  </si>
  <si>
    <t xml:space="preserve">* OBSERVAÇÃO IMPORTANTE:
Esta planilha foi originalmente exportada do sistema TCPOweb do Grupo PINI Ltda.
O sistema permite ao usuário a livre manipulação de várias informações inicialmente oferecidas pelo serviço, apenas como referência para trabalhos de orçamento e estimativas sob a responsabilidade exclusiva e direta da pessoa que as utiliza.
Ao optar pelo uso das informações resultantes, o usuário reconhece esses limites do serviço e assume como suas as responsabilidades inerentes desse uso, eximindo a PINI de qualquer prejuízo, conseqüência inadequada ou indesejável que porventura venha a ocorrer.
© 2017 Grupo PINI Ltda.  -  Todos os direitos reservados
</t>
  </si>
  <si>
    <t>Descrição:   PIA DE EXPURGO HOSPITALAR</t>
  </si>
  <si>
    <t>CPU-02</t>
  </si>
  <si>
    <t>ORÇAMENTO</t>
  </si>
  <si>
    <t>Região de preços:   Belo Horizonte</t>
  </si>
  <si>
    <t>Quantidade: 1 uni.        LS(%): 0        BDI(%):</t>
  </si>
  <si>
    <t xml:space="preserve">Total (R$) </t>
  </si>
  <si>
    <t xml:space="preserve">Preço uni. (R$) </t>
  </si>
  <si>
    <t xml:space="preserve">PIA DE EXPURGO HOSPITALAR </t>
  </si>
  <si>
    <t>Pela unidade de pia instalado</t>
  </si>
  <si>
    <t>INSTALAÇÕES ELÉTRICAS</t>
  </si>
  <si>
    <t>22.2</t>
  </si>
  <si>
    <t>22.3</t>
  </si>
  <si>
    <t>23.1</t>
  </si>
  <si>
    <t>LUMINÁRIA PLAFON REDONDO DE VIDRO JATEADO REDONDO COMPLETA, DIÂMETRO DE 25 CM, PARA UMA (1) LÂMPADA LED, POTÊNCIA 15 W, BULBO A 65, FORNECIMENTO E INSTALAÇÃO, INCLUSIVE BASE E LÂMPADA</t>
  </si>
  <si>
    <t>ED-13357/SETOP</t>
  </si>
  <si>
    <t>91996</t>
  </si>
  <si>
    <t>91953</t>
  </si>
  <si>
    <t>INTERRUPTOR SIMPLES (1 MÓDULO), 10A/250V, INCLUINDO SUPORTE E PLACA - FORNECIMENTO E INSTALAÇÃO. AF_03/2023</t>
  </si>
  <si>
    <t>103782</t>
  </si>
  <si>
    <t>91854</t>
  </si>
  <si>
    <t>ELETRODUTO FLEXÍVEL CORRUGADO, PVC, DN 25 MM (3/4") PARA CIRCUITOS TERMINAIS, INSTALADO EM PAREDES = FORNECIMENTO E INSTALAÇÃO. AF_03/2023</t>
  </si>
  <si>
    <t>TOMADA MÉDIA DE EMBUTIR (1 MÓDULO), 2 P + T 10 A, INCLUINDO SUPORTE E PLACA - FORNECIMENTO E INSTALAÇÃO. AF_03/2023</t>
  </si>
  <si>
    <t>91924</t>
  </si>
  <si>
    <t>91926</t>
  </si>
  <si>
    <t>CABO DE COBRE FLEXÍVEL ISOLADO, 1,5 MM², ANTI-CHAMA 450/750 V, PARA CIRCUITOS TERMINAIS - FORNECIMENTO E INSTALAÇÃO. AF_03/2023</t>
  </si>
  <si>
    <t>CABO DE COBRE FLEXÍVEL ISOLADO, 2,5 MM², ANTI-CHAMA 450/750 V, PARA CIRCUITOS TERMINAIS - FORNECIMENTO E INSTALAÇÃO. AF_03/2023</t>
  </si>
  <si>
    <t>91940</t>
  </si>
  <si>
    <t>CAIXA RETANGULAR 4" X 2" MÉDIA (1,30 M DO PISO), PVC, INSTALADA EM PAREDE - FORNECIMENTO E INSTALAÇÃO. AF_03/2023</t>
  </si>
  <si>
    <t>SUPORTE PARAFUSADO COM PLACA DE ENCAIXE 4" X 2" MÉDIO (1,30 M DO PISO) PARA PONTO ELÉTRICO - FORNECIMENTO E INSTALAÇÃO. AF_03/2023</t>
  </si>
  <si>
    <t>91946</t>
  </si>
  <si>
    <t>LUMINÁRIA TIPO PLAFON CIRCULAR, DE SOBREPOR, COM LED DE 15 W - FORNECIMENTO E INSTALAÇÃO. AF_03/2022</t>
  </si>
  <si>
    <t>22.4</t>
  </si>
  <si>
    <t>22.5</t>
  </si>
  <si>
    <t>22.6</t>
  </si>
  <si>
    <t>22.7</t>
  </si>
  <si>
    <t>ED-28428/SETOP</t>
  </si>
  <si>
    <t xml:space="preserve">FIXAÇÃO (ENCUNHAMENTO) DE ALVENARIA DE VEDAÇÃO COM TIJOLO MACIÇO. AF_03/2016  </t>
  </si>
  <si>
    <t>REVESTIMENTO CERÂMICO DE PAREDES PEI IV - CERÂMICA 33 X 45 CM - INCL. REJUNTE</t>
  </si>
  <si>
    <t>20.1</t>
  </si>
  <si>
    <t>CHAPISCO APLICADO EM ALVENARIA E ESTRUTURAS DE CONCRETO INTERNAS, COM COLHER DE PEDREIRO. ARGAMASSA TRAÇO 1:3 COM PREPARO MANUAL. AF_10/2022</t>
  </si>
  <si>
    <t xml:space="preserve">
REGIÃO/MÊS DE REFERÊNCIA: TABELA SINAPI JULHO/2023 SEM DESONERAÇÃO - SEINFRA - REGIÃO TRIÂNGULO E ALTO PARANAÍBA -  ABRIL/2023 - SEM DESONERAÇÃO</t>
  </si>
  <si>
    <r>
      <t xml:space="preserve">ISS </t>
    </r>
    <r>
      <rPr>
        <b/>
        <vertAlign val="superscript"/>
        <sz val="8"/>
        <color indexed="9"/>
        <rFont val="Arial"/>
        <family val="2"/>
      </rPr>
      <t>(2)</t>
    </r>
  </si>
  <si>
    <r>
      <t xml:space="preserve">SERVIÇO TERCEIRIZADO </t>
    </r>
    <r>
      <rPr>
        <b/>
        <vertAlign val="superscript"/>
        <sz val="8"/>
        <color indexed="9"/>
        <rFont val="Arial"/>
        <family val="2"/>
      </rPr>
      <t>(4)</t>
    </r>
  </si>
  <si>
    <r>
      <t xml:space="preserve"> </t>
    </r>
    <r>
      <rPr>
        <b/>
        <sz val="8"/>
        <color indexed="9"/>
        <rFont val="Arial"/>
        <family val="2"/>
      </rPr>
      <t>(ISS=5%)</t>
    </r>
  </si>
  <si>
    <t>FORRO /LAJE/DIVISÓRIAS</t>
  </si>
  <si>
    <t>9.3</t>
  </si>
  <si>
    <t>16.14</t>
  </si>
  <si>
    <t>PORTA VENEZIANA EM ALUMÍNIO DE ABRIR (60X210)CM
COMPLETA, LINHA 25/SUPREMA, ACABAMENTO ANODIZADO
NATURAL, INCLUSIVE PERFIS, FERRAGENS E INSTALAÇÃO</t>
  </si>
  <si>
    <t>ED-29477</t>
  </si>
  <si>
    <t>PORTA VENEZIANA EM ALUMÍNIO DE ABRIR (70X210)CM
COMPLETA, LINHA 25/SUPREMA, ACABAMENTO ANODIZADO
NATURAL, INCLUSIVE PERFIS, FERRAGENS E INSTALAÇÃO</t>
  </si>
  <si>
    <t>ED-29478</t>
  </si>
  <si>
    <t>PORTA VENEZIANA EM ALUMÍNIO DE ABRIR (90X210)CM
COMPLETA, LINHA 25/SUPREMA, ACABAMENTO ANODIZADO
NATURAL, INCLUSIVE PERFIS, FERRAGENS E INSTALAÇÃO</t>
  </si>
  <si>
    <t>ED-29480</t>
  </si>
  <si>
    <t>PORTA VENEZIANA EM ALUMÍNIO DE ABRIR (1,00 X2,10 M)
COMPLETA, SUPREMA, ACABAMENTO ANODIZADO
NATURAL, INCLUSIVE PERFIS, FERRAGENS E INSTALAÇÃO</t>
  </si>
  <si>
    <t>89351</t>
  </si>
  <si>
    <t>CHUVEEIRO ELÉTRICO COMUM, TIPO DUCHA FORNECIMENTO E INSTALÇÃO. AF_01/2020</t>
  </si>
  <si>
    <t>LAJE PRÉ-MOLDADA UNIDIRECIONAL, BIAPOIADA, ENCHIMENTO EM CERÂMICA, VIGOTA CONVENCIONAL, ALTURA TOTAL DA LAJE (ENCHIMENTO + CAPA) = (8+4). AF_11/2020_PA</t>
  </si>
  <si>
    <t>DIVISÓRIA SANITÁRIA, TIPO CABINE, EM GRANITO POLIDO, ESP = 3 CM, ASSENTADO COM ARGAMASSA COLANTE AC III-E. AF_01/2021</t>
  </si>
  <si>
    <t>PORTA SOLUÇÃO BACTERIANA</t>
  </si>
  <si>
    <t>PORTA ALCOOL EM GEL</t>
  </si>
  <si>
    <t>11.4</t>
  </si>
  <si>
    <t>11.10</t>
  </si>
  <si>
    <t>11.11</t>
  </si>
  <si>
    <t>16.15</t>
  </si>
  <si>
    <t>16.16</t>
  </si>
  <si>
    <r>
      <t xml:space="preserve">PRAZO DE EXECUÇÃO: </t>
    </r>
    <r>
      <rPr>
        <b/>
        <sz val="10"/>
        <color indexed="10"/>
        <rFont val="Arial"/>
        <family val="2"/>
      </rPr>
      <t xml:space="preserve"> </t>
    </r>
    <r>
      <rPr>
        <b/>
        <sz val="10"/>
        <rFont val="Arial"/>
        <family val="2"/>
      </rPr>
      <t>07</t>
    </r>
    <r>
      <rPr>
        <b/>
        <sz val="10"/>
        <color indexed="8"/>
        <rFont val="Arial"/>
        <family val="2"/>
      </rPr>
      <t xml:space="preserve"> MESES</t>
    </r>
  </si>
  <si>
    <t>DATA: 04/09/2023</t>
  </si>
  <si>
    <t>CONFORME DECLARAÇÃO APRESENTADA PELO DEPARTAMENTO MUNICIPAL DE SÁUDE, NÃO SERÁ NECESSÁRIO A EXECUÇÃO DAS DUAS PORTAS AUTOMÁTICAS DA ENTRADA. DIANTE DISSO, MESMO CONSTANDO NO PROJETO APROVADO AS MESMAS NÃO SERÃO CONSIDERADAS</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</si>
</sst>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quot;R$ &quot;#,##0.00"/>
    <numFmt numFmtId="166" formatCode="0.0%"/>
    <numFmt numFmtId="167" formatCode="&quot;Sim&quot;;&quot;Sim&quot;;&quot;Não&quot;"/>
    <numFmt numFmtId="168" formatCode="&quot;Verdadeiro&quot;;&quot;Verdadeiro&quot;;&quot;Falso&quot;"/>
    <numFmt numFmtId="169" formatCode="&quot;Ativado&quot;;&quot;Ativado&quot;;&quot;Desativado&quot;"/>
    <numFmt numFmtId="170" formatCode="[$€-2]\ #,##0.00_);[Red]\([$€-2]\ #,##0.00\)"/>
    <numFmt numFmtId="171" formatCode="0.000%"/>
    <numFmt numFmtId="172" formatCode="_(* #,##0.000_);_(* \(#,##0.000\);_(* \-??_);_(@_)"/>
    <numFmt numFmtId="173" formatCode="_(* #,##0.0_);_(* \(#,##0.0\);_(* \-??_);_(@_)"/>
    <numFmt numFmtId="174" formatCode="_-[$R$-416]\ * #,##0.00_-;\-[$R$-416]\ * #,##0.00_-;_-[$R$-416]\ * &quot;-&quot;??_-;_-@_-"/>
    <numFmt numFmtId="175" formatCode="[$-416]dddd\,\ d&quot; de &quot;mmmm&quot; de &quot;yyyy"/>
    <numFmt numFmtId="176" formatCode="&quot;R$&quot;\ #,##0.00"/>
    <numFmt numFmtId="177" formatCode="_(&quot;R$ &quot;* #,##0.00_);_(&quot;R$ &quot;* \(#,##0.00\);_(&quot;R$ &quot;* &quot;-&quot;??_);_(@_)"/>
    <numFmt numFmtId="178" formatCode="General;General;"/>
    <numFmt numFmtId="179" formatCode="[$-F800]dddd\,\ mmmm\ dd\,\ yyyy"/>
    <numFmt numFmtId="180" formatCode="dd\ &quot;de&quot;\ mmmm\ &quot;de&quot;\ yyyy"/>
    <numFmt numFmtId="181" formatCode="dd/mm/yy;@"/>
    <numFmt numFmtId="182" formatCode="[$-416]mmm\-yy;@"/>
    <numFmt numFmtId="183" formatCode="&quot;Ativar&quot;;&quot;Ativar&quot;;&quot;Desativar&quot;"/>
  </numFmts>
  <fonts count="82">
    <font>
      <sz val="10"/>
      <name val="Arial"/>
      <family val="2"/>
    </font>
    <font>
      <b/>
      <sz val="15"/>
      <name val="Arial"/>
      <family val="2"/>
    </font>
    <font>
      <b/>
      <sz val="13"/>
      <name val="Arial"/>
      <family val="2"/>
    </font>
    <font>
      <b/>
      <sz val="10"/>
      <name val="Arial"/>
      <family val="2"/>
    </font>
    <font>
      <b/>
      <sz val="8"/>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Arial"/>
      <family val="2"/>
    </font>
    <font>
      <b/>
      <sz val="11"/>
      <name val="Arial"/>
      <family val="2"/>
    </font>
    <font>
      <sz val="11"/>
      <name val="Arial"/>
      <family val="2"/>
    </font>
    <font>
      <b/>
      <u val="single"/>
      <sz val="15"/>
      <name val="Arial"/>
      <family val="2"/>
    </font>
    <font>
      <b/>
      <sz val="11"/>
      <color indexed="12"/>
      <name val="Arial"/>
      <family val="2"/>
    </font>
    <font>
      <u val="single"/>
      <sz val="10"/>
      <name val="Arial"/>
      <family val="2"/>
    </font>
    <font>
      <sz val="12"/>
      <name val="Arial"/>
      <family val="2"/>
    </font>
    <font>
      <sz val="11"/>
      <color indexed="9"/>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b/>
      <sz val="10"/>
      <color indexed="10"/>
      <name val="Arial"/>
      <family val="2"/>
    </font>
    <font>
      <b/>
      <sz val="10"/>
      <color indexed="8"/>
      <name val="Arial"/>
      <family val="2"/>
    </font>
    <font>
      <sz val="12"/>
      <name val="Arial Black"/>
      <family val="2"/>
    </font>
    <font>
      <vertAlign val="superscript"/>
      <sz val="8"/>
      <name val="Arial"/>
      <family val="2"/>
    </font>
    <font>
      <b/>
      <u val="single"/>
      <sz val="8"/>
      <name val="Arial"/>
      <family val="2"/>
    </font>
    <font>
      <sz val="9"/>
      <color indexed="8"/>
      <name val="Arial"/>
      <family val="2"/>
    </font>
    <font>
      <sz val="9"/>
      <color indexed="10"/>
      <name val="Arial"/>
      <family val="2"/>
    </font>
    <font>
      <b/>
      <sz val="11"/>
      <name val="Calibri"/>
      <family val="2"/>
    </font>
    <font>
      <b/>
      <sz val="8"/>
      <color indexed="9"/>
      <name val="Arial"/>
      <family val="2"/>
    </font>
    <font>
      <b/>
      <vertAlign val="superscript"/>
      <sz val="8"/>
      <color indexed="9"/>
      <name val="Arial"/>
      <family val="2"/>
    </font>
    <font>
      <u val="single"/>
      <sz val="10"/>
      <color indexed="12"/>
      <name val="Arial"/>
      <family val="2"/>
    </font>
    <font>
      <u val="single"/>
      <sz val="10"/>
      <color indexed="20"/>
      <name val="Arial"/>
      <family val="2"/>
    </font>
    <font>
      <sz val="10"/>
      <color indexed="10"/>
      <name val="Arial"/>
      <family val="2"/>
    </font>
    <font>
      <sz val="10"/>
      <color indexed="8"/>
      <name val="Arial"/>
      <family val="2"/>
    </font>
    <font>
      <b/>
      <sz val="9"/>
      <color indexed="8"/>
      <name val="Arial"/>
      <family val="2"/>
    </font>
    <font>
      <sz val="9"/>
      <color indexed="60"/>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
      <sz val="9"/>
      <color theme="1"/>
      <name val="Arial"/>
      <family val="2"/>
    </font>
    <font>
      <sz val="9"/>
      <color rgb="FFFF0000"/>
      <name val="Arial"/>
      <family val="2"/>
    </font>
    <font>
      <b/>
      <sz val="10"/>
      <color theme="1"/>
      <name val="Arial"/>
      <family val="2"/>
    </font>
    <font>
      <b/>
      <sz val="10"/>
      <color rgb="FFFF0000"/>
      <name val="Arial"/>
      <family val="2"/>
    </font>
    <font>
      <b/>
      <sz val="9"/>
      <color theme="1"/>
      <name val="Arial"/>
      <family val="2"/>
    </font>
    <font>
      <sz val="9"/>
      <color rgb="FFC00000"/>
      <name val="Arial"/>
      <family val="2"/>
    </font>
    <font>
      <b/>
      <sz val="11"/>
      <color rgb="FFFFFFFF"/>
      <name val="Calibri"/>
      <family val="2"/>
    </font>
    <font>
      <sz val="11"/>
      <color rgb="FF000000"/>
      <name val="Calibri"/>
      <family val="2"/>
    </font>
    <font>
      <b/>
      <sz val="8"/>
      <color rgb="FFFFFFFF"/>
      <name val="Arial"/>
      <family val="2"/>
    </font>
    <font>
      <b/>
      <vertAlign val="superscript"/>
      <sz val="8"/>
      <color rgb="FFFFFFFF"/>
      <name val="Arial"/>
      <family val="2"/>
    </font>
    <font>
      <sz val="8"/>
      <color rgb="FF00000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808080"/>
        <bgColor indexed="64"/>
      </patternFill>
    </fill>
    <fill>
      <patternFill patternType="solid">
        <fgColor theme="0" tint="-0.04997999966144562"/>
        <bgColor indexed="64"/>
      </patternFill>
    </fill>
    <fill>
      <patternFill patternType="solid">
        <fgColor rgb="FF4F81BD"/>
        <bgColor indexed="64"/>
      </patternFill>
    </fill>
    <fill>
      <patternFill patternType="solid">
        <fgColor rgb="FFDCE6F1"/>
        <bgColor indexed="64"/>
      </patternFill>
    </fill>
    <fill>
      <patternFill patternType="solid">
        <fgColor rgb="FFFFFF00"/>
        <bgColor indexed="64"/>
      </patternFill>
    </fill>
    <fill>
      <patternFill patternType="solid">
        <fgColor rgb="FFF2F2F2"/>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right/>
      <top style="thin"/>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hair">
        <color indexed="8"/>
      </right>
      <top style="hair">
        <color indexed="8"/>
      </top>
      <bottom style="hair">
        <color indexed="8"/>
      </bottom>
    </border>
    <border>
      <left>
        <color indexed="63"/>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thin"/>
      <right style="thin">
        <color indexed="8"/>
      </right>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ck">
        <color theme="4"/>
      </bottom>
    </border>
    <border>
      <left>
        <color indexed="63"/>
      </left>
      <right style="thin">
        <color indexed="8"/>
      </right>
      <top style="thin">
        <color indexed="8"/>
      </top>
      <bottom style="thick">
        <color theme="4"/>
      </bottom>
    </border>
    <border>
      <left style="thin">
        <color indexed="8"/>
      </left>
      <right>
        <color indexed="63"/>
      </right>
      <top style="thin">
        <color indexed="8"/>
      </top>
      <bottom style="thick">
        <color theme="4"/>
      </bottom>
    </border>
    <border>
      <left>
        <color indexed="63"/>
      </left>
      <right>
        <color indexed="63"/>
      </right>
      <top style="thin">
        <color indexed="8"/>
      </top>
      <bottom style="thick">
        <color theme="4"/>
      </bottom>
    </border>
    <border>
      <left style="hair">
        <color rgb="FF000000"/>
      </left>
      <right style="hair">
        <color rgb="FF000000"/>
      </right>
      <top style="hair">
        <color rgb="FF000000"/>
      </top>
      <bottom>
        <color indexed="63"/>
      </bottom>
    </border>
    <border>
      <left style="hair">
        <color rgb="FF000000"/>
      </left>
      <right style="hair">
        <color rgb="FF000000"/>
      </right>
      <top>
        <color indexed="63"/>
      </top>
      <bottom>
        <color indexed="63"/>
      </bottom>
    </border>
    <border>
      <left style="hair">
        <color rgb="FF000000"/>
      </left>
      <right style="hair">
        <color rgb="FF000000"/>
      </right>
      <top>
        <color indexed="63"/>
      </top>
      <bottom style="hair">
        <color rgb="FF000000"/>
      </bottom>
    </border>
    <border>
      <left style="hair">
        <color rgb="FF000000"/>
      </left>
      <right style="hair">
        <color rgb="FF000000"/>
      </right>
      <top style="hair">
        <color rgb="FF000000"/>
      </top>
      <bottom style="hair">
        <color rgb="FF000000"/>
      </bottom>
    </border>
    <border>
      <left>
        <color indexed="63"/>
      </left>
      <right>
        <color indexed="63"/>
      </right>
      <top style="hair"/>
      <bottom style="hair"/>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hair">
        <color rgb="FF000000"/>
      </left>
      <right>
        <color indexed="63"/>
      </right>
      <top style="hair">
        <color rgb="FF000000"/>
      </top>
      <bottom style="hair"/>
    </border>
    <border>
      <left>
        <color indexed="63"/>
      </left>
      <right>
        <color indexed="63"/>
      </right>
      <top style="hair">
        <color rgb="FF000000"/>
      </top>
      <bottom style="hair"/>
    </border>
    <border>
      <left>
        <color indexed="63"/>
      </left>
      <right style="hair">
        <color rgb="FF000000"/>
      </right>
      <top style="hair">
        <color rgb="FF000000"/>
      </top>
      <bottom style="hair"/>
    </border>
    <border>
      <left style="hair">
        <color rgb="FF000000"/>
      </left>
      <right>
        <color indexed="63"/>
      </right>
      <top style="hair"/>
      <bottom style="hair">
        <color rgb="FF000000"/>
      </bottom>
    </border>
    <border>
      <left>
        <color indexed="63"/>
      </left>
      <right>
        <color indexed="63"/>
      </right>
      <top style="hair"/>
      <bottom style="hair">
        <color rgb="FF000000"/>
      </bottom>
    </border>
    <border>
      <left>
        <color indexed="63"/>
      </left>
      <right>
        <color indexed="63"/>
      </right>
      <top style="hair"/>
      <bottom>
        <color indexed="63"/>
      </bottom>
    </border>
    <border>
      <left>
        <color indexed="63"/>
      </left>
      <right style="hair">
        <color rgb="FF000000"/>
      </right>
      <top style="hair"/>
      <bottom>
        <color indexed="63"/>
      </bottom>
    </border>
    <border>
      <left style="hair">
        <color rgb="FF000000"/>
      </left>
      <right>
        <color indexed="63"/>
      </right>
      <top style="hair"/>
      <bottom>
        <color indexed="63"/>
      </bottom>
    </border>
    <border>
      <left style="hair">
        <color rgb="FF000000"/>
      </left>
      <right>
        <color indexed="63"/>
      </right>
      <top>
        <color indexed="63"/>
      </top>
      <bottom style="hair"/>
    </border>
    <border>
      <left>
        <color indexed="63"/>
      </left>
      <right style="hair">
        <color rgb="FF000000"/>
      </right>
      <top>
        <color indexed="63"/>
      </top>
      <bottom style="hair"/>
    </border>
    <border>
      <left style="hair">
        <color rgb="FF000000"/>
      </left>
      <right>
        <color indexed="63"/>
      </right>
      <top style="hair"/>
      <bottom style="hair"/>
    </border>
    <border>
      <left>
        <color indexed="63"/>
      </left>
      <right style="hair">
        <color rgb="FF000000"/>
      </right>
      <top style="hair"/>
      <bottom style="hair"/>
    </border>
    <border>
      <left style="hair"/>
      <right>
        <color indexed="63"/>
      </right>
      <top>
        <color indexed="63"/>
      </top>
      <bottom style="hair"/>
    </border>
    <border>
      <left>
        <color indexed="63"/>
      </left>
      <right>
        <color indexed="63"/>
      </right>
      <top>
        <color indexed="63"/>
      </top>
      <bottom style="hair"/>
    </border>
    <border>
      <left style="hair">
        <color rgb="FF000000"/>
      </left>
      <right style="hair">
        <color rgb="FF000000"/>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color rgb="FF000000"/>
      </left>
      <right style="hair"/>
      <top style="hair">
        <color rgb="FF000000"/>
      </top>
      <bottom>
        <color indexed="63"/>
      </bottom>
    </border>
    <border>
      <left style="hair">
        <color rgb="FF000000"/>
      </left>
      <right style="hair"/>
      <top>
        <color indexed="63"/>
      </top>
      <bottom style="hair"/>
    </border>
    <border>
      <left style="hair"/>
      <right>
        <color indexed="63"/>
      </right>
      <top style="hair"/>
      <bottom style="hair">
        <color rgb="FF000000"/>
      </bottom>
    </border>
    <border>
      <left>
        <color indexed="63"/>
      </left>
      <right style="hair"/>
      <top style="hair"/>
      <bottom>
        <color indexed="63"/>
      </bottom>
    </border>
    <border>
      <left>
        <color indexed="63"/>
      </left>
      <right style="hair"/>
      <top>
        <color indexed="63"/>
      </top>
      <bottom style="hair"/>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56" fillId="8" borderId="0" applyNumberFormat="0" applyBorder="0" applyAlignment="0" applyProtection="0"/>
    <xf numFmtId="0" fontId="8" fillId="2" borderId="0" applyNumberFormat="0" applyBorder="0" applyAlignment="0" applyProtection="0"/>
    <xf numFmtId="0" fontId="56" fillId="9" borderId="0" applyNumberFormat="0" applyBorder="0" applyAlignment="0" applyProtection="0"/>
    <xf numFmtId="0" fontId="8" fillId="3" borderId="0" applyNumberFormat="0" applyBorder="0" applyAlignment="0" applyProtection="0"/>
    <xf numFmtId="0" fontId="56" fillId="10" borderId="0" applyNumberFormat="0" applyBorder="0" applyAlignment="0" applyProtection="0"/>
    <xf numFmtId="0" fontId="8" fillId="4" borderId="0" applyNumberFormat="0" applyBorder="0" applyAlignment="0" applyProtection="0"/>
    <xf numFmtId="0" fontId="56" fillId="11" borderId="0" applyNumberFormat="0" applyBorder="0" applyAlignment="0" applyProtection="0"/>
    <xf numFmtId="0" fontId="8" fillId="5" borderId="0" applyNumberFormat="0" applyBorder="0" applyAlignment="0" applyProtection="0"/>
    <xf numFmtId="0" fontId="56" fillId="12" borderId="0" applyNumberFormat="0" applyBorder="0" applyAlignment="0" applyProtection="0"/>
    <xf numFmtId="0" fontId="8" fillId="6" borderId="0" applyNumberFormat="0" applyBorder="0" applyAlignment="0" applyProtection="0"/>
    <xf numFmtId="0" fontId="56" fillId="13"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56" fillId="18" borderId="0" applyNumberFormat="0" applyBorder="0" applyAlignment="0" applyProtection="0"/>
    <xf numFmtId="0" fontId="8" fillId="14" borderId="0" applyNumberFormat="0" applyBorder="0" applyAlignment="0" applyProtection="0"/>
    <xf numFmtId="0" fontId="56" fillId="19" borderId="0" applyNumberFormat="0" applyBorder="0" applyAlignment="0" applyProtection="0"/>
    <xf numFmtId="0" fontId="8" fillId="15" borderId="0" applyNumberFormat="0" applyBorder="0" applyAlignment="0" applyProtection="0"/>
    <xf numFmtId="0" fontId="56" fillId="20" borderId="0" applyNumberFormat="0" applyBorder="0" applyAlignment="0" applyProtection="0"/>
    <xf numFmtId="0" fontId="8" fillId="16" borderId="0" applyNumberFormat="0" applyBorder="0" applyAlignment="0" applyProtection="0"/>
    <xf numFmtId="0" fontId="56" fillId="21" borderId="0" applyNumberFormat="0" applyBorder="0" applyAlignment="0" applyProtection="0"/>
    <xf numFmtId="0" fontId="8" fillId="5" borderId="0" applyNumberFormat="0" applyBorder="0" applyAlignment="0" applyProtection="0"/>
    <xf numFmtId="0" fontId="56" fillId="22" borderId="0" applyNumberFormat="0" applyBorder="0" applyAlignment="0" applyProtection="0"/>
    <xf numFmtId="0" fontId="8" fillId="14" borderId="0" applyNumberFormat="0" applyBorder="0" applyAlignment="0" applyProtection="0"/>
    <xf numFmtId="0" fontId="56" fillId="23" borderId="0" applyNumberFormat="0" applyBorder="0" applyAlignment="0" applyProtection="0"/>
    <xf numFmtId="0" fontId="8" fillId="17"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57" fillId="28" borderId="0" applyNumberFormat="0" applyBorder="0" applyAlignment="0" applyProtection="0"/>
    <xf numFmtId="0" fontId="9" fillId="24" borderId="0" applyNumberFormat="0" applyBorder="0" applyAlignment="0" applyProtection="0"/>
    <xf numFmtId="0" fontId="57" fillId="29" borderId="0" applyNumberFormat="0" applyBorder="0" applyAlignment="0" applyProtection="0"/>
    <xf numFmtId="0" fontId="9" fillId="15" borderId="0" applyNumberFormat="0" applyBorder="0" applyAlignment="0" applyProtection="0"/>
    <xf numFmtId="0" fontId="57" fillId="30" borderId="0" applyNumberFormat="0" applyBorder="0" applyAlignment="0" applyProtection="0"/>
    <xf numFmtId="0" fontId="9" fillId="16" borderId="0" applyNumberFormat="0" applyBorder="0" applyAlignment="0" applyProtection="0"/>
    <xf numFmtId="0" fontId="57" fillId="31" borderId="0" applyNumberFormat="0" applyBorder="0" applyAlignment="0" applyProtection="0"/>
    <xf numFmtId="0" fontId="9" fillId="25" borderId="0" applyNumberFormat="0" applyBorder="0" applyAlignment="0" applyProtection="0"/>
    <xf numFmtId="0" fontId="57" fillId="32" borderId="0" applyNumberFormat="0" applyBorder="0" applyAlignment="0" applyProtection="0"/>
    <xf numFmtId="0" fontId="9" fillId="26" borderId="0" applyNumberFormat="0" applyBorder="0" applyAlignment="0" applyProtection="0"/>
    <xf numFmtId="0" fontId="57" fillId="33"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5"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38" borderId="1" applyNumberFormat="0" applyAlignment="0" applyProtection="0"/>
    <xf numFmtId="0" fontId="58" fillId="39" borderId="2" applyNumberFormat="0" applyAlignment="0" applyProtection="0"/>
    <xf numFmtId="0" fontId="11" fillId="38" borderId="1" applyNumberFormat="0" applyAlignment="0" applyProtection="0"/>
    <xf numFmtId="0" fontId="12" fillId="40" borderId="3" applyNumberFormat="0" applyAlignment="0" applyProtection="0"/>
    <xf numFmtId="0" fontId="12" fillId="40" borderId="3" applyNumberFormat="0" applyAlignment="0" applyProtection="0"/>
    <xf numFmtId="0" fontId="13" fillId="0" borderId="4" applyNumberFormat="0" applyFill="0" applyAlignment="0" applyProtection="0"/>
    <xf numFmtId="0" fontId="13" fillId="0" borderId="4" applyNumberFormat="0" applyFill="0" applyAlignment="0" applyProtection="0"/>
    <xf numFmtId="0" fontId="57" fillId="41" borderId="0" applyNumberFormat="0" applyBorder="0" applyAlignment="0" applyProtection="0"/>
    <xf numFmtId="0" fontId="9" fillId="34" borderId="0" applyNumberFormat="0" applyBorder="0" applyAlignment="0" applyProtection="0"/>
    <xf numFmtId="0" fontId="57" fillId="42" borderId="0" applyNumberFormat="0" applyBorder="0" applyAlignment="0" applyProtection="0"/>
    <xf numFmtId="0" fontId="9" fillId="35" borderId="0" applyNumberFormat="0" applyBorder="0" applyAlignment="0" applyProtection="0"/>
    <xf numFmtId="0" fontId="57" fillId="43" borderId="0" applyNumberFormat="0" applyBorder="0" applyAlignment="0" applyProtection="0"/>
    <xf numFmtId="0" fontId="9" fillId="36" borderId="0" applyNumberFormat="0" applyBorder="0" applyAlignment="0" applyProtection="0"/>
    <xf numFmtId="0" fontId="57" fillId="44" borderId="0" applyNumberFormat="0" applyBorder="0" applyAlignment="0" applyProtection="0"/>
    <xf numFmtId="0" fontId="9" fillId="25" borderId="0" applyNumberFormat="0" applyBorder="0" applyAlignment="0" applyProtection="0"/>
    <xf numFmtId="0" fontId="57" fillId="45" borderId="0" applyNumberFormat="0" applyBorder="0" applyAlignment="0" applyProtection="0"/>
    <xf numFmtId="0" fontId="9" fillId="26" borderId="0" applyNumberFormat="0" applyBorder="0" applyAlignment="0" applyProtection="0"/>
    <xf numFmtId="0" fontId="57" fillId="46" borderId="0" applyNumberFormat="0" applyBorder="0" applyAlignment="0" applyProtection="0"/>
    <xf numFmtId="0" fontId="9" fillId="37" borderId="0" applyNumberFormat="0" applyBorder="0" applyAlignment="0" applyProtection="0"/>
    <xf numFmtId="0" fontId="14" fillId="7" borderId="1" applyNumberFormat="0" applyAlignment="0" applyProtection="0"/>
    <xf numFmtId="0" fontId="14" fillId="7" borderId="1" applyNumberFormat="0" applyAlignment="0" applyProtection="0"/>
    <xf numFmtId="0" fontId="8" fillId="0" borderId="0">
      <alignment/>
      <protection/>
    </xf>
    <xf numFmtId="0" fontId="19"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0" fontId="16" fillId="47" borderId="0" applyNumberFormat="0" applyBorder="0" applyAlignment="0" applyProtection="0"/>
    <xf numFmtId="0" fontId="0" fillId="0" borderId="0">
      <alignment/>
      <protection/>
    </xf>
    <xf numFmtId="0" fontId="6" fillId="0" borderId="0">
      <alignment/>
      <protection/>
    </xf>
    <xf numFmtId="0" fontId="0" fillId="48" borderId="8" applyNumberFormat="0" applyFont="0" applyAlignment="0" applyProtection="0"/>
    <xf numFmtId="0" fontId="0" fillId="48" borderId="8" applyNumberFormat="0" applyFont="0" applyAlignment="0" applyProtection="0"/>
    <xf numFmtId="0" fontId="17" fillId="38" borderId="9" applyNumberFormat="0" applyAlignment="0" applyProtection="0"/>
    <xf numFmtId="9" fontId="0" fillId="0" borderId="0" applyFill="0" applyBorder="0" applyAlignment="0" applyProtection="0"/>
    <xf numFmtId="9" fontId="0" fillId="0" borderId="0" applyFont="0" applyFill="0" applyBorder="0" applyAlignment="0" applyProtection="0"/>
    <xf numFmtId="0" fontId="61" fillId="49" borderId="0" applyNumberFormat="0" applyBorder="0" applyAlignment="0" applyProtection="0"/>
    <xf numFmtId="0" fontId="62" fillId="39" borderId="10" applyNumberFormat="0" applyAlignment="0" applyProtection="0"/>
    <xf numFmtId="0" fontId="17" fillId="38" borderId="9" applyNumberFormat="0" applyAlignment="0" applyProtection="0"/>
    <xf numFmtId="41" fontId="0"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21" fillId="0" borderId="5" applyNumberFormat="0" applyFill="0" applyAlignment="0" applyProtection="0"/>
    <xf numFmtId="0" fontId="66" fillId="0" borderId="12" applyNumberFormat="0" applyFill="0" applyAlignment="0" applyProtection="0"/>
    <xf numFmtId="0" fontId="22" fillId="0" borderId="6" applyNumberFormat="0" applyFill="0" applyAlignment="0" applyProtection="0"/>
    <xf numFmtId="0" fontId="67" fillId="0" borderId="13" applyNumberFormat="0" applyFill="0" applyAlignment="0" applyProtection="0"/>
    <xf numFmtId="0" fontId="23" fillId="0" borderId="7" applyNumberFormat="0" applyFill="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68" fillId="0" borderId="14" applyNumberFormat="0" applyFill="0" applyAlignment="0" applyProtection="0"/>
    <xf numFmtId="0" fontId="24" fillId="0" borderId="15" applyNumberFormat="0" applyFill="0" applyAlignment="0" applyProtection="0"/>
    <xf numFmtId="164" fontId="0" fillId="0" borderId="0" applyFill="0" applyBorder="0" applyAlignment="0" applyProtection="0"/>
    <xf numFmtId="43" fontId="0" fillId="0" borderId="0" applyFont="0" applyFill="0" applyBorder="0" applyAlignment="0" applyProtection="0"/>
  </cellStyleXfs>
  <cellXfs count="327">
    <xf numFmtId="0" fontId="0" fillId="0" borderId="0" xfId="0" applyAlignment="1">
      <alignment/>
    </xf>
    <xf numFmtId="0" fontId="0" fillId="0" borderId="0" xfId="0" applyAlignment="1">
      <alignment horizontal="center"/>
    </xf>
    <xf numFmtId="0" fontId="3" fillId="0" borderId="1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1" xfId="0" applyFont="1" applyFill="1" applyBorder="1" applyAlignment="1">
      <alignment horizontal="center" vertical="center"/>
    </xf>
    <xf numFmtId="0" fontId="0" fillId="0" borderId="0" xfId="0" applyFont="1" applyAlignment="1">
      <alignment/>
    </xf>
    <xf numFmtId="4" fontId="0" fillId="0" borderId="0" xfId="0" applyNumberFormat="1" applyAlignment="1">
      <alignment/>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0" fontId="3" fillId="0" borderId="0" xfId="0" applyFont="1" applyAlignment="1">
      <alignment/>
    </xf>
    <xf numFmtId="4" fontId="3" fillId="0" borderId="0" xfId="0" applyNumberFormat="1" applyFont="1" applyAlignment="1">
      <alignment/>
    </xf>
    <xf numFmtId="0" fontId="7" fillId="0" borderId="22" xfId="0" applyFont="1" applyBorder="1" applyAlignment="1">
      <alignment horizontal="center" vertical="center" wrapText="1"/>
    </xf>
    <xf numFmtId="0" fontId="69" fillId="0" borderId="0" xfId="0" applyFont="1" applyAlignment="1">
      <alignment/>
    </xf>
    <xf numFmtId="0" fontId="70" fillId="0" borderId="0" xfId="0" applyFont="1" applyAlignment="1">
      <alignment/>
    </xf>
    <xf numFmtId="0" fontId="3" fillId="0" borderId="0" xfId="113" applyFont="1" applyBorder="1" applyAlignment="1" applyProtection="1">
      <alignment horizontal="left" vertical="top"/>
      <protection/>
    </xf>
    <xf numFmtId="0" fontId="0" fillId="0" borderId="0" xfId="112" applyFont="1" applyProtection="1">
      <alignment/>
      <protection/>
    </xf>
    <xf numFmtId="0" fontId="25" fillId="0" borderId="0" xfId="112" applyFont="1" applyAlignment="1" applyProtection="1">
      <alignment horizontal="center"/>
      <protection/>
    </xf>
    <xf numFmtId="0" fontId="28" fillId="0" borderId="0" xfId="112" applyFont="1" applyAlignment="1" applyProtection="1">
      <alignment/>
      <protection/>
    </xf>
    <xf numFmtId="0" fontId="3" fillId="0" borderId="0" xfId="112" applyFont="1" applyProtection="1">
      <alignment/>
      <protection/>
    </xf>
    <xf numFmtId="0" fontId="27" fillId="0" borderId="23" xfId="112" applyFont="1" applyBorder="1" applyAlignment="1" applyProtection="1">
      <alignment horizontal="center" vertical="center"/>
      <protection/>
    </xf>
    <xf numFmtId="10" fontId="27" fillId="47" borderId="23" xfId="112" applyNumberFormat="1" applyFont="1" applyFill="1" applyBorder="1" applyAlignment="1" applyProtection="1">
      <alignment horizontal="center" vertical="center"/>
      <protection locked="0"/>
    </xf>
    <xf numFmtId="4" fontId="26" fillId="0" borderId="23" xfId="112" applyNumberFormat="1" applyFont="1" applyFill="1" applyBorder="1" applyAlignment="1" applyProtection="1">
      <alignment horizontal="center" vertical="center"/>
      <protection/>
    </xf>
    <xf numFmtId="10" fontId="27" fillId="0" borderId="23" xfId="112" applyNumberFormat="1" applyFont="1" applyFill="1" applyBorder="1" applyAlignment="1" applyProtection="1">
      <alignment horizontal="center" vertical="center"/>
      <protection/>
    </xf>
    <xf numFmtId="10" fontId="27" fillId="0" borderId="23" xfId="112" applyNumberFormat="1" applyFont="1" applyFill="1" applyBorder="1" applyAlignment="1" applyProtection="1">
      <alignment horizontal="center" vertical="center" wrapText="1"/>
      <protection/>
    </xf>
    <xf numFmtId="0" fontId="27" fillId="0" borderId="23" xfId="112" applyFont="1" applyFill="1" applyBorder="1" applyAlignment="1" applyProtection="1">
      <alignment horizontal="center" vertical="center" wrapText="1"/>
      <protection/>
    </xf>
    <xf numFmtId="0" fontId="32" fillId="0" borderId="0" xfId="112" applyFont="1" applyFill="1" applyBorder="1" applyAlignment="1" applyProtection="1">
      <alignment horizontal="center" vertical="center" wrapText="1"/>
      <protection/>
    </xf>
    <xf numFmtId="10" fontId="32" fillId="0" borderId="0" xfId="112" applyNumberFormat="1" applyFont="1" applyFill="1" applyBorder="1" applyAlignment="1" applyProtection="1">
      <alignment horizontal="center" vertical="center"/>
      <protection/>
    </xf>
    <xf numFmtId="180" fontId="0" fillId="0" borderId="0" xfId="112" applyNumberFormat="1" applyFont="1" applyAlignment="1" applyProtection="1">
      <alignment/>
      <protection/>
    </xf>
    <xf numFmtId="0" fontId="27" fillId="0" borderId="0" xfId="112" applyFont="1" applyBorder="1" applyProtection="1">
      <alignment/>
      <protection/>
    </xf>
    <xf numFmtId="0" fontId="0" fillId="0" borderId="0" xfId="112" applyFont="1" applyBorder="1" applyProtection="1">
      <alignment/>
      <protection/>
    </xf>
    <xf numFmtId="0" fontId="27" fillId="0" borderId="0" xfId="112" applyFont="1" applyProtection="1">
      <alignment/>
      <protection/>
    </xf>
    <xf numFmtId="0" fontId="30" fillId="0" borderId="0" xfId="112" applyFont="1" applyBorder="1" applyAlignment="1" applyProtection="1">
      <alignment horizontal="center" vertical="top"/>
      <protection/>
    </xf>
    <xf numFmtId="0" fontId="0" fillId="0" borderId="0" xfId="112" applyFont="1" applyBorder="1" applyAlignment="1" applyProtection="1">
      <alignment horizontal="center" vertical="top"/>
      <protection/>
    </xf>
    <xf numFmtId="4" fontId="26" fillId="0" borderId="23" xfId="112" applyNumberFormat="1" applyFont="1" applyFill="1" applyBorder="1" applyAlignment="1" applyProtection="1">
      <alignment horizontal="center" vertical="center" wrapText="1"/>
      <protection/>
    </xf>
    <xf numFmtId="0" fontId="37" fillId="0" borderId="0" xfId="112" applyFont="1" applyAlignment="1" applyProtection="1">
      <alignment wrapText="1"/>
      <protection/>
    </xf>
    <xf numFmtId="0" fontId="38" fillId="0" borderId="0" xfId="112" applyFont="1" applyAlignment="1" applyProtection="1">
      <alignment vertical="top" wrapText="1"/>
      <protection/>
    </xf>
    <xf numFmtId="0" fontId="35" fillId="0" borderId="23" xfId="112" applyFont="1" applyBorder="1" applyAlignment="1" applyProtection="1">
      <alignment horizontal="center" vertical="center"/>
      <protection/>
    </xf>
    <xf numFmtId="4" fontId="26" fillId="0" borderId="0" xfId="112" applyNumberFormat="1" applyFont="1" applyFill="1" applyBorder="1" applyAlignment="1" applyProtection="1">
      <alignment horizontal="center" vertical="center" wrapText="1"/>
      <protection/>
    </xf>
    <xf numFmtId="0" fontId="0" fillId="0" borderId="0" xfId="112" applyFont="1" applyProtection="1">
      <alignment/>
      <protection locked="0"/>
    </xf>
    <xf numFmtId="0" fontId="3" fillId="0" borderId="24" xfId="112" applyFont="1" applyBorder="1" applyAlignment="1" applyProtection="1">
      <alignment horizontal="left"/>
      <protection/>
    </xf>
    <xf numFmtId="0" fontId="0" fillId="0" borderId="24" xfId="112" applyFont="1" applyBorder="1" applyProtection="1">
      <alignment/>
      <protection/>
    </xf>
    <xf numFmtId="0" fontId="70" fillId="50" borderId="0" xfId="0" applyFont="1" applyFill="1" applyAlignment="1">
      <alignment/>
    </xf>
    <xf numFmtId="10" fontId="26" fillId="0" borderId="23" xfId="112" applyNumberFormat="1" applyFont="1" applyFill="1" applyBorder="1" applyAlignment="1" applyProtection="1">
      <alignment horizontal="center" vertical="center"/>
      <protection/>
    </xf>
    <xf numFmtId="49" fontId="6" fillId="50" borderId="22" xfId="0" applyNumberFormat="1" applyFont="1" applyFill="1" applyBorder="1" applyAlignment="1">
      <alignment horizontal="center" vertical="center" wrapText="1"/>
    </xf>
    <xf numFmtId="2" fontId="6" fillId="50" borderId="22" xfId="140" applyNumberFormat="1" applyFont="1" applyFill="1" applyBorder="1" applyAlignment="1" applyProtection="1">
      <alignment horizontal="center" vertical="center" wrapText="1"/>
      <protection/>
    </xf>
    <xf numFmtId="4" fontId="6" fillId="50" borderId="22" xfId="0" applyNumberFormat="1" applyFont="1" applyFill="1" applyBorder="1" applyAlignment="1">
      <alignment horizontal="center" vertical="center" wrapText="1"/>
    </xf>
    <xf numFmtId="0" fontId="6" fillId="50" borderId="0" xfId="0" applyFont="1" applyFill="1" applyAlignment="1">
      <alignment/>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2" fontId="6" fillId="0" borderId="22" xfId="140" applyNumberFormat="1" applyFont="1" applyFill="1" applyBorder="1" applyAlignment="1" applyProtection="1">
      <alignment horizontal="center" vertical="center" wrapText="1"/>
      <protection/>
    </xf>
    <xf numFmtId="4" fontId="6" fillId="0" borderId="22" xfId="0" applyNumberFormat="1" applyFont="1" applyBorder="1" applyAlignment="1">
      <alignment horizontal="center" vertical="center" wrapText="1"/>
    </xf>
    <xf numFmtId="0" fontId="6" fillId="0" borderId="22" xfId="0" applyFont="1" applyBorder="1" applyAlignment="1">
      <alignment horizontal="center" vertical="center" wrapText="1"/>
    </xf>
    <xf numFmtId="49" fontId="6" fillId="0" borderId="22" xfId="0" applyNumberFormat="1" applyFont="1" applyBorder="1" applyAlignment="1">
      <alignment horizontal="center" vertical="center" wrapText="1"/>
    </xf>
    <xf numFmtId="0" fontId="6" fillId="0" borderId="22" xfId="0" applyFont="1" applyBorder="1" applyAlignment="1">
      <alignment horizontal="left" vertical="center" wrapText="1"/>
    </xf>
    <xf numFmtId="4" fontId="7" fillId="0" borderId="22" xfId="0" applyNumberFormat="1" applyFont="1" applyBorder="1" applyAlignment="1">
      <alignment horizontal="center" vertical="center" wrapText="1"/>
    </xf>
    <xf numFmtId="49" fontId="71" fillId="0" borderId="22" xfId="0" applyNumberFormat="1" applyFont="1" applyBorder="1" applyAlignment="1">
      <alignment horizontal="center" vertical="center" wrapText="1"/>
    </xf>
    <xf numFmtId="2" fontId="71" fillId="0" borderId="22" xfId="140" applyNumberFormat="1" applyFont="1" applyFill="1" applyBorder="1" applyAlignment="1" applyProtection="1">
      <alignment horizontal="center" vertical="center" wrapText="1"/>
      <protection/>
    </xf>
    <xf numFmtId="4" fontId="71" fillId="0" borderId="22" xfId="0" applyNumberFormat="1" applyFont="1" applyBorder="1" applyAlignment="1">
      <alignment horizontal="center" vertical="center" wrapText="1"/>
    </xf>
    <xf numFmtId="0" fontId="71" fillId="50" borderId="22" xfId="0" applyFont="1" applyFill="1" applyBorder="1" applyAlignment="1">
      <alignment horizontal="center" vertical="center" wrapText="1"/>
    </xf>
    <xf numFmtId="49" fontId="71" fillId="50" borderId="22" xfId="0" applyNumberFormat="1" applyFont="1" applyFill="1" applyBorder="1" applyAlignment="1">
      <alignment horizontal="center" vertical="center" wrapText="1"/>
    </xf>
    <xf numFmtId="0" fontId="71" fillId="50" borderId="22" xfId="0" applyFont="1" applyFill="1" applyBorder="1" applyAlignment="1">
      <alignment horizontal="left" vertical="center" wrapText="1"/>
    </xf>
    <xf numFmtId="2" fontId="71" fillId="50" borderId="22" xfId="140" applyNumberFormat="1" applyFont="1" applyFill="1" applyBorder="1" applyAlignment="1" applyProtection="1">
      <alignment horizontal="center" vertical="center" wrapText="1"/>
      <protection/>
    </xf>
    <xf numFmtId="4" fontId="71" fillId="50" borderId="22" xfId="0" applyNumberFormat="1" applyFont="1" applyFill="1" applyBorder="1" applyAlignment="1">
      <alignment horizontal="center" vertical="center" wrapText="1"/>
    </xf>
    <xf numFmtId="49" fontId="72" fillId="0" borderId="22" xfId="0" applyNumberFormat="1" applyFont="1" applyBorder="1" applyAlignment="1">
      <alignment horizontal="center" vertical="center" wrapText="1"/>
    </xf>
    <xf numFmtId="4" fontId="72" fillId="0" borderId="22" xfId="0" applyNumberFormat="1" applyFont="1" applyBorder="1" applyAlignment="1">
      <alignment horizontal="center" vertical="center" wrapText="1"/>
    </xf>
    <xf numFmtId="0" fontId="71" fillId="0" borderId="22" xfId="0" applyFont="1" applyBorder="1" applyAlignment="1">
      <alignment horizontal="center" vertical="center" wrapText="1"/>
    </xf>
    <xf numFmtId="0" fontId="71" fillId="0" borderId="22" xfId="0" applyFont="1" applyBorder="1" applyAlignment="1">
      <alignment horizontal="left" vertical="center" wrapText="1"/>
    </xf>
    <xf numFmtId="4" fontId="7" fillId="0" borderId="28" xfId="0" applyNumberFormat="1" applyFont="1" applyBorder="1" applyAlignment="1">
      <alignment horizontal="center" vertical="center" wrapText="1"/>
    </xf>
    <xf numFmtId="0" fontId="73" fillId="0" borderId="0" xfId="0" applyFont="1" applyAlignment="1">
      <alignment/>
    </xf>
    <xf numFmtId="0" fontId="73" fillId="0" borderId="0" xfId="0" applyFont="1" applyAlignment="1">
      <alignment horizontal="center"/>
    </xf>
    <xf numFmtId="0" fontId="6" fillId="51" borderId="22" xfId="0" applyFont="1" applyFill="1" applyBorder="1" applyAlignment="1">
      <alignment horizontal="center" vertical="center" wrapText="1"/>
    </xf>
    <xf numFmtId="49" fontId="6" fillId="51" borderId="22" xfId="0" applyNumberFormat="1" applyFont="1" applyFill="1" applyBorder="1" applyAlignment="1">
      <alignment horizontal="center" vertical="center" wrapText="1"/>
    </xf>
    <xf numFmtId="0" fontId="6" fillId="51" borderId="22" xfId="0" applyFont="1" applyFill="1" applyBorder="1" applyAlignment="1">
      <alignment horizontal="left" vertical="center" wrapText="1"/>
    </xf>
    <xf numFmtId="2" fontId="6" fillId="51" borderId="22" xfId="140" applyNumberFormat="1" applyFont="1" applyFill="1" applyBorder="1" applyAlignment="1" applyProtection="1">
      <alignment horizontal="center" vertical="center" wrapText="1"/>
      <protection/>
    </xf>
    <xf numFmtId="4" fontId="6" fillId="51" borderId="22" xfId="0" applyNumberFormat="1" applyFont="1" applyFill="1" applyBorder="1" applyAlignment="1">
      <alignment horizontal="center" vertical="center" wrapText="1"/>
    </xf>
    <xf numFmtId="4" fontId="5" fillId="51" borderId="29" xfId="0" applyNumberFormat="1" applyFont="1" applyFill="1" applyBorder="1" applyAlignment="1">
      <alignment horizontal="center" vertical="center" wrapText="1"/>
    </xf>
    <xf numFmtId="0" fontId="0" fillId="51" borderId="0" xfId="0" applyFill="1" applyAlignment="1">
      <alignment/>
    </xf>
    <xf numFmtId="10" fontId="74" fillId="0" borderId="30" xfId="117" applyNumberFormat="1" applyFont="1" applyFill="1" applyBorder="1" applyAlignment="1" applyProtection="1">
      <alignment horizontal="center" vertical="center"/>
      <protection/>
    </xf>
    <xf numFmtId="0" fontId="7" fillId="51" borderId="22" xfId="0" applyFont="1" applyFill="1" applyBorder="1" applyAlignment="1">
      <alignment horizontal="center" vertical="center" wrapText="1"/>
    </xf>
    <xf numFmtId="0" fontId="7" fillId="51" borderId="22" xfId="0" applyFont="1" applyFill="1" applyBorder="1" applyAlignment="1">
      <alignment horizontal="left" vertical="center" wrapText="1"/>
    </xf>
    <xf numFmtId="0" fontId="0" fillId="51" borderId="0" xfId="0" applyFont="1" applyFill="1" applyAlignment="1">
      <alignment/>
    </xf>
    <xf numFmtId="49" fontId="7" fillId="51" borderId="22" xfId="0" applyNumberFormat="1" applyFont="1" applyFill="1" applyBorder="1" applyAlignment="1">
      <alignment horizontal="center" vertical="center" wrapText="1"/>
    </xf>
    <xf numFmtId="9" fontId="0" fillId="51" borderId="0" xfId="0" applyNumberFormat="1" applyFont="1" applyFill="1" applyAlignment="1">
      <alignment/>
    </xf>
    <xf numFmtId="0" fontId="6" fillId="50" borderId="22" xfId="0" applyFont="1" applyFill="1" applyBorder="1" applyAlignment="1">
      <alignment horizontal="center" vertical="center" wrapText="1"/>
    </xf>
    <xf numFmtId="0" fontId="6" fillId="50" borderId="22" xfId="0" applyFont="1" applyFill="1" applyBorder="1" applyAlignment="1">
      <alignment horizontal="left" vertical="center" wrapText="1"/>
    </xf>
    <xf numFmtId="4" fontId="5" fillId="50" borderId="29" xfId="0" applyNumberFormat="1" applyFont="1" applyFill="1" applyBorder="1" applyAlignment="1">
      <alignment horizontal="center" vertical="center" wrapText="1"/>
    </xf>
    <xf numFmtId="0" fontId="0" fillId="50" borderId="0" xfId="0" applyFill="1" applyAlignment="1">
      <alignment/>
    </xf>
    <xf numFmtId="0" fontId="0" fillId="0" borderId="0" xfId="0" applyAlignment="1">
      <alignment horizontal="center" vertical="center"/>
    </xf>
    <xf numFmtId="0" fontId="0" fillId="0" borderId="22" xfId="0" applyBorder="1" applyAlignment="1">
      <alignment horizontal="center" vertical="center"/>
    </xf>
    <xf numFmtId="0" fontId="71" fillId="51" borderId="22" xfId="0" applyFont="1" applyFill="1" applyBorder="1" applyAlignment="1">
      <alignment horizontal="left" vertical="center" wrapText="1"/>
    </xf>
    <xf numFmtId="4" fontId="0" fillId="51" borderId="0" xfId="0" applyNumberFormat="1" applyFill="1" applyAlignment="1">
      <alignment/>
    </xf>
    <xf numFmtId="0" fontId="9" fillId="34" borderId="22" xfId="86" applyBorder="1" applyAlignment="1">
      <alignment horizontal="center" vertical="center" wrapText="1"/>
    </xf>
    <xf numFmtId="49" fontId="9" fillId="34" borderId="22" xfId="86" applyNumberFormat="1" applyBorder="1" applyAlignment="1">
      <alignment horizontal="center" vertical="center" wrapText="1"/>
    </xf>
    <xf numFmtId="0" fontId="9" fillId="34" borderId="22" xfId="86" applyBorder="1" applyAlignment="1">
      <alignment horizontal="left" vertical="center" wrapText="1"/>
    </xf>
    <xf numFmtId="2" fontId="9" fillId="34" borderId="22" xfId="86" applyNumberFormat="1" applyBorder="1" applyAlignment="1" applyProtection="1">
      <alignment horizontal="center" vertical="center" wrapText="1"/>
      <protection/>
    </xf>
    <xf numFmtId="4" fontId="9" fillId="34" borderId="22" xfId="86" applyNumberFormat="1" applyBorder="1" applyAlignment="1">
      <alignment horizontal="center" vertical="center" wrapText="1"/>
    </xf>
    <xf numFmtId="0" fontId="9" fillId="34" borderId="31" xfId="86" applyBorder="1" applyAlignment="1">
      <alignment horizontal="center" vertical="center" wrapText="1"/>
    </xf>
    <xf numFmtId="49" fontId="9" fillId="34" borderId="32" xfId="86" applyNumberFormat="1" applyBorder="1" applyAlignment="1">
      <alignment horizontal="center" vertical="center" wrapText="1"/>
    </xf>
    <xf numFmtId="0" fontId="9" fillId="34" borderId="32" xfId="86" applyBorder="1" applyAlignment="1">
      <alignment horizontal="left" vertical="center" wrapText="1"/>
    </xf>
    <xf numFmtId="4" fontId="6" fillId="0" borderId="31" xfId="0" applyNumberFormat="1" applyFont="1" applyBorder="1" applyAlignment="1">
      <alignment horizontal="center" vertical="center" wrapText="1"/>
    </xf>
    <xf numFmtId="0" fontId="71" fillId="51" borderId="22" xfId="0" applyFont="1" applyFill="1" applyBorder="1" applyAlignment="1">
      <alignment horizontal="center" vertical="center" wrapText="1"/>
    </xf>
    <xf numFmtId="49" fontId="71" fillId="51" borderId="22" xfId="0" applyNumberFormat="1" applyFont="1" applyFill="1" applyBorder="1" applyAlignment="1">
      <alignment horizontal="center" vertical="center" wrapText="1"/>
    </xf>
    <xf numFmtId="2" fontId="71" fillId="51" borderId="22" xfId="140" applyNumberFormat="1" applyFont="1" applyFill="1" applyBorder="1" applyAlignment="1" applyProtection="1">
      <alignment horizontal="center" vertical="center" wrapText="1"/>
      <protection/>
    </xf>
    <xf numFmtId="4" fontId="71" fillId="51" borderId="22" xfId="0" applyNumberFormat="1" applyFont="1" applyFill="1" applyBorder="1" applyAlignment="1">
      <alignment horizontal="center" vertical="center" wrapText="1"/>
    </xf>
    <xf numFmtId="0" fontId="70" fillId="51" borderId="0" xfId="0" applyFont="1" applyFill="1" applyAlignment="1">
      <alignment/>
    </xf>
    <xf numFmtId="0" fontId="72" fillId="0" borderId="22" xfId="0" applyFont="1" applyBorder="1" applyAlignment="1">
      <alignment horizontal="left" vertical="center" wrapText="1"/>
    </xf>
    <xf numFmtId="0" fontId="75" fillId="51" borderId="22" xfId="0" applyFont="1" applyFill="1" applyBorder="1" applyAlignment="1">
      <alignment horizontal="center" vertical="center" wrapText="1"/>
    </xf>
    <xf numFmtId="0" fontId="0" fillId="51" borderId="0" xfId="0" applyFill="1" applyAlignment="1">
      <alignment horizontal="center" vertical="center"/>
    </xf>
    <xf numFmtId="4" fontId="75" fillId="51" borderId="22" xfId="0" applyNumberFormat="1" applyFont="1" applyFill="1" applyBorder="1" applyAlignment="1">
      <alignment horizontal="center" vertical="center" wrapText="1"/>
    </xf>
    <xf numFmtId="0" fontId="76" fillId="0" borderId="22" xfId="0" applyFont="1" applyBorder="1" applyAlignment="1">
      <alignment horizontal="left" vertical="center" wrapText="1"/>
    </xf>
    <xf numFmtId="2" fontId="72" fillId="0" borderId="22" xfId="140" applyNumberFormat="1" applyFont="1" applyFill="1" applyBorder="1" applyAlignment="1" applyProtection="1">
      <alignment horizontal="center" vertical="center" wrapText="1"/>
      <protection/>
    </xf>
    <xf numFmtId="4" fontId="0" fillId="50" borderId="29" xfId="0" applyNumberFormat="1" applyFont="1" applyFill="1" applyBorder="1" applyAlignment="1">
      <alignment horizontal="center" vertical="center" wrapText="1"/>
    </xf>
    <xf numFmtId="0" fontId="0" fillId="50" borderId="0" xfId="0" applyFont="1" applyFill="1" applyAlignment="1">
      <alignment/>
    </xf>
    <xf numFmtId="0" fontId="69" fillId="0" borderId="0" xfId="0" applyFont="1" applyAlignment="1">
      <alignment horizontal="center" vertical="center"/>
    </xf>
    <xf numFmtId="0" fontId="69" fillId="0" borderId="22" xfId="0" applyFont="1" applyBorder="1" applyAlignment="1">
      <alignment horizontal="center" vertical="center"/>
    </xf>
    <xf numFmtId="0" fontId="72" fillId="0" borderId="22" xfId="0" applyFont="1" applyBorder="1" applyAlignment="1">
      <alignment horizontal="center" vertical="center" wrapText="1"/>
    </xf>
    <xf numFmtId="49" fontId="72" fillId="0" borderId="31" xfId="0" applyNumberFormat="1" applyFont="1" applyBorder="1" applyAlignment="1">
      <alignment horizontal="center" vertical="center" wrapText="1"/>
    </xf>
    <xf numFmtId="2" fontId="72" fillId="0" borderId="31" xfId="140" applyNumberFormat="1" applyFont="1" applyFill="1" applyBorder="1" applyAlignment="1" applyProtection="1">
      <alignment horizontal="center" vertical="center" wrapText="1"/>
      <protection/>
    </xf>
    <xf numFmtId="4" fontId="72" fillId="0" borderId="31" xfId="0" applyNumberFormat="1" applyFont="1" applyBorder="1" applyAlignment="1">
      <alignment horizontal="center" vertical="center" wrapText="1"/>
    </xf>
    <xf numFmtId="0" fontId="76" fillId="0" borderId="0" xfId="0" applyFont="1" applyBorder="1" applyAlignment="1">
      <alignment horizontal="left" vertical="center" wrapText="1"/>
    </xf>
    <xf numFmtId="0" fontId="70" fillId="0" borderId="0" xfId="0" applyFont="1" applyAlignment="1">
      <alignment horizontal="center" vertical="center"/>
    </xf>
    <xf numFmtId="2" fontId="9" fillId="34" borderId="31" xfId="86" applyNumberFormat="1" applyBorder="1" applyAlignment="1" applyProtection="1">
      <alignment horizontal="center" vertical="center" wrapText="1"/>
      <protection/>
    </xf>
    <xf numFmtId="49" fontId="71" fillId="0" borderId="33" xfId="0" applyNumberFormat="1" applyFont="1" applyBorder="1" applyAlignment="1">
      <alignment horizontal="center" vertical="center" wrapText="1"/>
    </xf>
    <xf numFmtId="0" fontId="71" fillId="0" borderId="34" xfId="0" applyFont="1" applyBorder="1" applyAlignment="1">
      <alignment horizontal="left" vertical="center" wrapText="1"/>
    </xf>
    <xf numFmtId="2" fontId="71" fillId="0" borderId="35" xfId="140" applyNumberFormat="1" applyFont="1" applyFill="1" applyBorder="1" applyAlignment="1" applyProtection="1">
      <alignment horizontal="center" vertical="center" wrapText="1"/>
      <protection/>
    </xf>
    <xf numFmtId="49" fontId="71" fillId="0" borderId="31" xfId="0" applyNumberFormat="1" applyFont="1" applyBorder="1" applyAlignment="1">
      <alignment horizontal="center" vertical="center" wrapText="1"/>
    </xf>
    <xf numFmtId="2" fontId="71" fillId="0" borderId="31" xfId="140" applyNumberFormat="1" applyFont="1" applyFill="1" applyBorder="1" applyAlignment="1" applyProtection="1">
      <alignment horizontal="center" vertical="center" wrapText="1"/>
      <protection/>
    </xf>
    <xf numFmtId="4" fontId="71" fillId="0" borderId="31" xfId="0" applyNumberFormat="1" applyFont="1" applyBorder="1" applyAlignment="1">
      <alignment horizontal="center" vertical="center" wrapText="1"/>
    </xf>
    <xf numFmtId="49" fontId="65" fillId="50" borderId="11" xfId="129" applyNumberFormat="1" applyFill="1" applyAlignment="1">
      <alignment horizontal="center" vertical="center" wrapText="1"/>
    </xf>
    <xf numFmtId="0" fontId="65" fillId="50" borderId="11" xfId="129" applyFill="1" applyAlignment="1">
      <alignment horizontal="left" vertical="center" wrapText="1"/>
    </xf>
    <xf numFmtId="2" fontId="65" fillId="50" borderId="11" xfId="129" applyNumberFormat="1" applyFill="1" applyAlignment="1" applyProtection="1">
      <alignment horizontal="center" vertical="center" wrapText="1"/>
      <protection/>
    </xf>
    <xf numFmtId="4" fontId="65" fillId="50" borderId="11" xfId="129" applyNumberFormat="1" applyFill="1" applyAlignment="1">
      <alignment horizontal="center" vertical="center" wrapText="1"/>
    </xf>
    <xf numFmtId="2" fontId="65" fillId="0" borderId="11" xfId="129" applyNumberFormat="1" applyFill="1" applyAlignment="1" applyProtection="1">
      <alignment horizontal="center" vertical="center" wrapText="1"/>
      <protection/>
    </xf>
    <xf numFmtId="4" fontId="65" fillId="0" borderId="11" xfId="129" applyNumberFormat="1" applyAlignment="1">
      <alignment horizontal="center" vertical="center" wrapText="1"/>
    </xf>
    <xf numFmtId="0" fontId="65" fillId="0" borderId="36" xfId="129" applyBorder="1" applyAlignment="1">
      <alignment horizontal="center" vertical="center" wrapText="1"/>
    </xf>
    <xf numFmtId="4" fontId="65" fillId="0" borderId="37" xfId="129" applyNumberFormat="1" applyBorder="1" applyAlignment="1">
      <alignment horizontal="center" vertical="center" wrapText="1"/>
    </xf>
    <xf numFmtId="49" fontId="65" fillId="0" borderId="38" xfId="129" applyNumberFormat="1" applyBorder="1" applyAlignment="1">
      <alignment horizontal="center" vertical="center" wrapText="1"/>
    </xf>
    <xf numFmtId="0" fontId="65" fillId="0" borderId="39" xfId="129" applyBorder="1" applyAlignment="1">
      <alignment horizontal="left" vertical="center" wrapText="1"/>
    </xf>
    <xf numFmtId="0" fontId="65" fillId="50" borderId="36" xfId="129" applyFill="1" applyBorder="1" applyAlignment="1">
      <alignment horizontal="center" vertical="center" wrapText="1"/>
    </xf>
    <xf numFmtId="4" fontId="65" fillId="50" borderId="37" xfId="129" applyNumberFormat="1" applyFill="1" applyBorder="1" applyAlignment="1">
      <alignment horizontal="center" vertical="center" wrapText="1"/>
    </xf>
    <xf numFmtId="0" fontId="12" fillId="34" borderId="22" xfId="86" applyFont="1" applyBorder="1" applyAlignment="1">
      <alignment horizontal="center" vertical="center" wrapText="1"/>
    </xf>
    <xf numFmtId="4" fontId="0" fillId="0" borderId="22" xfId="0" applyNumberFormat="1" applyBorder="1" applyAlignment="1">
      <alignment horizontal="center" vertical="center"/>
    </xf>
    <xf numFmtId="0" fontId="9" fillId="34" borderId="22" xfId="69" applyBorder="1" applyAlignment="1">
      <alignment horizontal="center" vertical="center" wrapText="1"/>
    </xf>
    <xf numFmtId="49" fontId="9" fillId="34" borderId="22" xfId="69" applyNumberFormat="1" applyBorder="1" applyAlignment="1">
      <alignment horizontal="center" vertical="center" wrapText="1"/>
    </xf>
    <xf numFmtId="0" fontId="9" fillId="34" borderId="22" xfId="69" applyBorder="1" applyAlignment="1">
      <alignment horizontal="left" vertical="center" wrapText="1"/>
    </xf>
    <xf numFmtId="2" fontId="9" fillId="34" borderId="22" xfId="69" applyNumberFormat="1" applyBorder="1" applyAlignment="1" applyProtection="1">
      <alignment horizontal="center" vertical="center" wrapText="1"/>
      <protection/>
    </xf>
    <xf numFmtId="4" fontId="9" fillId="34" borderId="22" xfId="69" applyNumberFormat="1" applyBorder="1" applyAlignment="1">
      <alignment horizontal="center" vertical="center" wrapText="1"/>
    </xf>
    <xf numFmtId="0" fontId="77" fillId="52" borderId="0" xfId="0" applyFont="1" applyFill="1" applyAlignment="1">
      <alignment/>
    </xf>
    <xf numFmtId="174" fontId="0" fillId="0" borderId="0" xfId="107" applyNumberFormat="1" applyAlignment="1">
      <alignment/>
    </xf>
    <xf numFmtId="0" fontId="77" fillId="52" borderId="0" xfId="0" applyFont="1" applyFill="1" applyAlignment="1">
      <alignment/>
    </xf>
    <xf numFmtId="49" fontId="9" fillId="34" borderId="31" xfId="69" applyNumberFormat="1" applyBorder="1" applyAlignment="1">
      <alignment horizontal="center" vertical="center" wrapText="1"/>
    </xf>
    <xf numFmtId="2" fontId="9" fillId="34" borderId="31" xfId="69" applyNumberFormat="1" applyBorder="1" applyAlignment="1" applyProtection="1">
      <alignment horizontal="center" vertical="center" wrapText="1"/>
      <protection/>
    </xf>
    <xf numFmtId="4" fontId="9" fillId="34" borderId="31" xfId="69" applyNumberFormat="1" applyBorder="1" applyAlignment="1">
      <alignment horizontal="center" vertical="center" wrapText="1"/>
    </xf>
    <xf numFmtId="49" fontId="6" fillId="0" borderId="31" xfId="0" applyNumberFormat="1" applyFont="1" applyBorder="1" applyAlignment="1">
      <alignment horizontal="center" vertical="center" wrapText="1"/>
    </xf>
    <xf numFmtId="2" fontId="6" fillId="0" borderId="31" xfId="140" applyNumberFormat="1" applyFont="1" applyFill="1" applyBorder="1" applyAlignment="1" applyProtection="1">
      <alignment horizontal="center" vertical="center" wrapText="1"/>
      <protection/>
    </xf>
    <xf numFmtId="0" fontId="0" fillId="50" borderId="22" xfId="0" applyFill="1" applyBorder="1" applyAlignment="1">
      <alignment horizontal="center" vertical="center"/>
    </xf>
    <xf numFmtId="4" fontId="0" fillId="50" borderId="0" xfId="0" applyNumberFormat="1" applyFill="1" applyAlignment="1">
      <alignment/>
    </xf>
    <xf numFmtId="0" fontId="71" fillId="53" borderId="22" xfId="0" applyFont="1" applyFill="1" applyBorder="1" applyAlignment="1">
      <alignment horizontal="center" vertical="center" wrapText="1"/>
    </xf>
    <xf numFmtId="49" fontId="71" fillId="53" borderId="22" xfId="0" applyNumberFormat="1" applyFont="1" applyFill="1" applyBorder="1" applyAlignment="1">
      <alignment horizontal="center" vertical="center" wrapText="1"/>
    </xf>
    <xf numFmtId="0" fontId="71" fillId="53" borderId="22" xfId="0" applyFont="1" applyFill="1" applyBorder="1" applyAlignment="1">
      <alignment horizontal="left" vertical="center" wrapText="1"/>
    </xf>
    <xf numFmtId="2" fontId="71" fillId="53" borderId="22" xfId="140" applyNumberFormat="1" applyFont="1" applyFill="1" applyBorder="1" applyAlignment="1" applyProtection="1">
      <alignment horizontal="center" vertical="center" wrapText="1"/>
      <protection/>
    </xf>
    <xf numFmtId="4" fontId="71" fillId="53" borderId="22" xfId="0" applyNumberFormat="1" applyFont="1" applyFill="1" applyBorder="1" applyAlignment="1">
      <alignment horizontal="center" vertical="center" wrapText="1"/>
    </xf>
    <xf numFmtId="0" fontId="70" fillId="53" borderId="0" xfId="0" applyFont="1" applyFill="1" applyAlignment="1">
      <alignment/>
    </xf>
    <xf numFmtId="0" fontId="78" fillId="0" borderId="0" xfId="0" applyFont="1" applyAlignment="1">
      <alignment/>
    </xf>
    <xf numFmtId="0" fontId="79" fillId="54" borderId="40" xfId="0" applyFont="1" applyFill="1" applyBorder="1" applyAlignment="1">
      <alignment horizontal="center" vertical="center" wrapText="1"/>
    </xf>
    <xf numFmtId="0" fontId="80" fillId="54" borderId="41" xfId="0" applyFont="1" applyFill="1" applyBorder="1" applyAlignment="1">
      <alignment horizontal="center" vertical="center" wrapText="1"/>
    </xf>
    <xf numFmtId="0" fontId="80" fillId="54" borderId="42" xfId="0" applyFont="1" applyFill="1" applyBorder="1" applyAlignment="1">
      <alignment horizontal="center" vertical="center" wrapText="1"/>
    </xf>
    <xf numFmtId="0" fontId="5" fillId="0" borderId="43" xfId="0" applyFont="1" applyBorder="1" applyAlignment="1">
      <alignment horizontal="left" vertical="center" wrapText="1"/>
    </xf>
    <xf numFmtId="0" fontId="4" fillId="0" borderId="44" xfId="0" applyFont="1" applyBorder="1" applyAlignment="1">
      <alignment horizontal="center" vertical="center"/>
    </xf>
    <xf numFmtId="9" fontId="5" fillId="0" borderId="43" xfId="0" applyNumberFormat="1" applyFont="1" applyBorder="1" applyAlignment="1">
      <alignment horizontal="center" vertical="center"/>
    </xf>
    <xf numFmtId="0" fontId="5" fillId="0" borderId="43" xfId="0" applyFont="1" applyBorder="1" applyAlignment="1">
      <alignment horizontal="center" vertical="center"/>
    </xf>
    <xf numFmtId="10" fontId="5" fillId="0" borderId="43" xfId="0" applyNumberFormat="1" applyFont="1" applyBorder="1" applyAlignment="1">
      <alignment horizontal="center" vertical="center"/>
    </xf>
    <xf numFmtId="0" fontId="5" fillId="0" borderId="44" xfId="0" applyFont="1" applyBorder="1" applyAlignment="1">
      <alignment horizontal="center" vertical="center"/>
    </xf>
    <xf numFmtId="10" fontId="4" fillId="0" borderId="43" xfId="0" applyNumberFormat="1" applyFont="1" applyBorder="1" applyAlignment="1">
      <alignment horizontal="center" vertical="center"/>
    </xf>
    <xf numFmtId="0" fontId="4" fillId="0" borderId="43" xfId="0" applyFont="1" applyBorder="1" applyAlignment="1">
      <alignment horizontal="center" vertical="center"/>
    </xf>
    <xf numFmtId="10" fontId="5" fillId="55" borderId="43" xfId="0" applyNumberFormat="1" applyFont="1" applyFill="1" applyBorder="1" applyAlignment="1">
      <alignment horizontal="center" vertical="center"/>
    </xf>
    <xf numFmtId="0" fontId="5" fillId="55" borderId="43" xfId="0" applyFont="1" applyFill="1" applyBorder="1" applyAlignment="1">
      <alignment horizontal="center" vertical="center"/>
    </xf>
    <xf numFmtId="10" fontId="81" fillId="0" borderId="43" xfId="0" applyNumberFormat="1" applyFont="1" applyBorder="1" applyAlignment="1">
      <alignment horizontal="center" vertical="center"/>
    </xf>
    <xf numFmtId="0" fontId="0" fillId="0" borderId="22" xfId="0" applyFont="1" applyBorder="1" applyAlignment="1">
      <alignment horizontal="center" vertical="center"/>
    </xf>
    <xf numFmtId="0" fontId="6" fillId="50" borderId="31" xfId="0" applyFont="1" applyFill="1" applyBorder="1" applyAlignment="1">
      <alignment horizontal="center" vertical="center" wrapText="1"/>
    </xf>
    <xf numFmtId="0" fontId="0" fillId="0" borderId="0" xfId="0" applyAlignment="1">
      <alignment horizontal="center"/>
    </xf>
    <xf numFmtId="0" fontId="1" fillId="0" borderId="45" xfId="0" applyFont="1" applyBorder="1" applyAlignment="1">
      <alignment horizontal="center"/>
    </xf>
    <xf numFmtId="0" fontId="1" fillId="0" borderId="16" xfId="0" applyFont="1" applyBorder="1" applyAlignment="1">
      <alignment horizontal="center"/>
    </xf>
    <xf numFmtId="0" fontId="1" fillId="0" borderId="46" xfId="0" applyFont="1" applyBorder="1" applyAlignment="1">
      <alignment horizontal="center"/>
    </xf>
    <xf numFmtId="0" fontId="0" fillId="0" borderId="47" xfId="0" applyFill="1" applyBorder="1" applyAlignment="1">
      <alignment horizontal="center"/>
    </xf>
    <xf numFmtId="0" fontId="3" fillId="0" borderId="48" xfId="0" applyFont="1" applyFill="1" applyBorder="1" applyAlignment="1">
      <alignment horizontal="center" vertical="center"/>
    </xf>
    <xf numFmtId="0" fontId="3" fillId="0" borderId="49" xfId="0" applyFont="1" applyFill="1" applyBorder="1" applyAlignment="1">
      <alignment horizontal="left" vertical="top"/>
    </xf>
    <xf numFmtId="0" fontId="3" fillId="0" borderId="50" xfId="0" applyFont="1" applyFill="1" applyBorder="1" applyAlignment="1">
      <alignment horizontal="left" vertical="center"/>
    </xf>
    <xf numFmtId="0" fontId="3" fillId="0" borderId="51" xfId="0" applyFont="1" applyFill="1" applyBorder="1" applyAlignment="1">
      <alignment horizontal="left" vertical="top"/>
    </xf>
    <xf numFmtId="0" fontId="73" fillId="0" borderId="52" xfId="0" applyFont="1" applyFill="1" applyBorder="1" applyAlignment="1">
      <alignment horizontal="left" vertical="center"/>
    </xf>
    <xf numFmtId="0" fontId="7" fillId="0" borderId="45" xfId="0" applyFont="1" applyBorder="1" applyAlignment="1">
      <alignment horizontal="center"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40" fillId="0" borderId="17" xfId="0" applyFont="1" applyFill="1" applyBorder="1" applyAlignment="1">
      <alignment vertical="top" wrapText="1"/>
    </xf>
    <xf numFmtId="0" fontId="40" fillId="0" borderId="18" xfId="0" applyFont="1" applyFill="1" applyBorder="1" applyAlignment="1">
      <alignment vertical="top" wrapText="1"/>
    </xf>
    <xf numFmtId="0" fontId="40" fillId="0" borderId="19" xfId="0" applyFont="1" applyFill="1" applyBorder="1" applyAlignment="1">
      <alignment vertical="top" wrapText="1"/>
    </xf>
    <xf numFmtId="0" fontId="3" fillId="0" borderId="0" xfId="0" applyFont="1" applyAlignment="1">
      <alignment horizontal="center" vertical="center" wrapText="1"/>
    </xf>
    <xf numFmtId="178" fontId="0" fillId="0" borderId="0" xfId="112" applyNumberFormat="1" applyFont="1" applyFill="1" applyBorder="1" applyAlignment="1" applyProtection="1">
      <alignment horizontal="left"/>
      <protection/>
    </xf>
    <xf numFmtId="0" fontId="0" fillId="0" borderId="24" xfId="112" applyFont="1" applyBorder="1" applyAlignment="1" applyProtection="1">
      <alignment horizontal="center" vertical="center"/>
      <protection/>
    </xf>
    <xf numFmtId="49" fontId="0" fillId="0" borderId="0" xfId="112" applyNumberFormat="1" applyFont="1" applyFill="1" applyBorder="1" applyAlignment="1" applyProtection="1">
      <alignment horizontal="left"/>
      <protection locked="0"/>
    </xf>
    <xf numFmtId="49" fontId="0" fillId="47" borderId="56" xfId="112" applyNumberFormat="1" applyFont="1" applyFill="1" applyBorder="1" applyAlignment="1" applyProtection="1">
      <alignment horizontal="left" vertical="top" wrapText="1"/>
      <protection locked="0"/>
    </xf>
    <xf numFmtId="49" fontId="0" fillId="47" borderId="57" xfId="112" applyNumberFormat="1" applyFont="1" applyFill="1" applyBorder="1" applyAlignment="1" applyProtection="1">
      <alignment horizontal="left" vertical="top" wrapText="1"/>
      <protection locked="0"/>
    </xf>
    <xf numFmtId="49" fontId="0" fillId="47" borderId="58" xfId="112" applyNumberFormat="1" applyFont="1" applyFill="1" applyBorder="1" applyAlignment="1" applyProtection="1">
      <alignment horizontal="left" vertical="top" wrapText="1"/>
      <protection locked="0"/>
    </xf>
    <xf numFmtId="178" fontId="0" fillId="0" borderId="59" xfId="112" applyNumberFormat="1" applyFont="1" applyFill="1" applyBorder="1" applyAlignment="1" applyProtection="1">
      <alignment horizontal="left"/>
      <protection/>
    </xf>
    <xf numFmtId="179" fontId="0" fillId="0" borderId="59" xfId="112" applyNumberFormat="1" applyFont="1" applyBorder="1" applyAlignment="1" applyProtection="1">
      <alignment horizontal="left"/>
      <protection/>
    </xf>
    <xf numFmtId="0" fontId="3" fillId="0" borderId="0" xfId="112" applyFont="1" applyBorder="1" applyAlignment="1" applyProtection="1">
      <alignment horizontal="left" vertical="center"/>
      <protection/>
    </xf>
    <xf numFmtId="0" fontId="26" fillId="0" borderId="0" xfId="112" applyFont="1" applyBorder="1" applyAlignment="1" applyProtection="1">
      <alignment horizontal="left" vertical="center"/>
      <protection/>
    </xf>
    <xf numFmtId="0" fontId="31" fillId="0" borderId="23" xfId="112" applyFont="1" applyBorder="1" applyAlignment="1" applyProtection="1">
      <alignment horizontal="center" vertical="center" wrapText="1"/>
      <protection/>
    </xf>
    <xf numFmtId="0" fontId="5" fillId="0" borderId="23" xfId="112" applyFont="1" applyBorder="1" applyAlignment="1" applyProtection="1">
      <alignment horizontal="left" vertical="center" wrapText="1"/>
      <protection/>
    </xf>
    <xf numFmtId="0" fontId="32" fillId="0" borderId="0" xfId="112" applyFont="1" applyBorder="1" applyAlignment="1" applyProtection="1">
      <alignment horizontal="left" vertical="center" wrapText="1"/>
      <protection/>
    </xf>
    <xf numFmtId="2" fontId="29" fillId="0" borderId="24" xfId="112" applyNumberFormat="1" applyFont="1" applyFill="1" applyBorder="1" applyAlignment="1" applyProtection="1">
      <alignment horizontal="center" vertical="center"/>
      <protection/>
    </xf>
    <xf numFmtId="0" fontId="36" fillId="0" borderId="0" xfId="112" applyFont="1" applyAlignment="1" applyProtection="1">
      <alignment horizontal="left" vertical="center" indent="1"/>
      <protection/>
    </xf>
    <xf numFmtId="0" fontId="0" fillId="0" borderId="0" xfId="112" applyFont="1" applyBorder="1" applyAlignment="1" applyProtection="1">
      <alignment horizontal="center" vertical="center"/>
      <protection/>
    </xf>
    <xf numFmtId="0" fontId="33" fillId="0" borderId="0" xfId="0" applyFont="1" applyBorder="1" applyAlignment="1" applyProtection="1">
      <alignment horizontal="right" vertical="center"/>
      <protection/>
    </xf>
    <xf numFmtId="0" fontId="34" fillId="0" borderId="0" xfId="0" applyFont="1" applyBorder="1" applyAlignment="1" applyProtection="1">
      <alignment horizontal="center"/>
      <protection/>
    </xf>
    <xf numFmtId="0" fontId="33" fillId="0" borderId="0" xfId="0" applyFont="1" applyBorder="1" applyAlignment="1" applyProtection="1" quotePrefix="1">
      <alignment horizontal="left" vertical="center"/>
      <protection/>
    </xf>
    <xf numFmtId="0" fontId="33" fillId="0" borderId="0" xfId="0" applyFont="1" applyBorder="1" applyAlignment="1" applyProtection="1">
      <alignment horizontal="left" vertical="center"/>
      <protection/>
    </xf>
    <xf numFmtId="0" fontId="33" fillId="0" borderId="0" xfId="0" applyFont="1" applyBorder="1" applyAlignment="1" applyProtection="1">
      <alignment horizontal="center" vertical="top"/>
      <protection/>
    </xf>
    <xf numFmtId="0" fontId="38" fillId="0" borderId="0" xfId="112" applyFont="1" applyAlignment="1" applyProtection="1">
      <alignment horizontal="center" vertical="top" wrapText="1"/>
      <protection/>
    </xf>
    <xf numFmtId="0" fontId="5" fillId="0" borderId="23" xfId="112" applyFont="1" applyBorder="1" applyAlignment="1" applyProtection="1">
      <alignment horizontal="left" vertical="center"/>
      <protection/>
    </xf>
    <xf numFmtId="0" fontId="6" fillId="0" borderId="23" xfId="112" applyFont="1" applyFill="1" applyBorder="1" applyAlignment="1" applyProtection="1">
      <alignment horizontal="left"/>
      <protection/>
    </xf>
    <xf numFmtId="10" fontId="6" fillId="47" borderId="23" xfId="112" applyNumberFormat="1" applyFont="1" applyFill="1" applyBorder="1" applyAlignment="1" applyProtection="1">
      <alignment horizontal="center"/>
      <protection locked="0"/>
    </xf>
    <xf numFmtId="0" fontId="26" fillId="0" borderId="23" xfId="112" applyFont="1" applyBorder="1" applyAlignment="1" applyProtection="1">
      <alignment horizontal="center" vertical="center"/>
      <protection/>
    </xf>
    <xf numFmtId="4" fontId="26" fillId="0" borderId="23" xfId="112" applyNumberFormat="1" applyFont="1" applyFill="1" applyBorder="1" applyAlignment="1" applyProtection="1">
      <alignment horizontal="center" vertical="center" wrapText="1"/>
      <protection/>
    </xf>
    <xf numFmtId="0" fontId="26" fillId="0" borderId="23" xfId="112" applyFont="1" applyFill="1" applyBorder="1" applyAlignment="1" applyProtection="1">
      <alignment horizontal="center" vertical="center"/>
      <protection/>
    </xf>
    <xf numFmtId="0" fontId="3" fillId="0" borderId="23" xfId="112" applyFont="1" applyFill="1" applyBorder="1" applyAlignment="1" applyProtection="1">
      <alignment horizontal="center" vertical="center"/>
      <protection/>
    </xf>
    <xf numFmtId="0" fontId="3" fillId="0" borderId="60" xfId="113" applyFont="1" applyBorder="1" applyAlignment="1" applyProtection="1">
      <alignment horizontal="left" vertical="top"/>
      <protection/>
    </xf>
    <xf numFmtId="0" fontId="3" fillId="0" borderId="0" xfId="113" applyFont="1" applyBorder="1" applyAlignment="1" applyProtection="1">
      <alignment horizontal="left" vertical="top"/>
      <protection/>
    </xf>
    <xf numFmtId="0" fontId="3" fillId="0" borderId="61" xfId="113" applyFont="1" applyBorder="1" applyAlignment="1" applyProtection="1">
      <alignment horizontal="left" vertical="top"/>
      <protection/>
    </xf>
    <xf numFmtId="177" fontId="6" fillId="47" borderId="62" xfId="110" applyFont="1" applyFill="1" applyBorder="1" applyAlignment="1" applyProtection="1">
      <alignment horizontal="left"/>
      <protection locked="0"/>
    </xf>
    <xf numFmtId="177" fontId="6" fillId="47" borderId="59" xfId="110" applyFont="1" applyFill="1" applyBorder="1" applyAlignment="1" applyProtection="1">
      <alignment horizontal="left"/>
      <protection locked="0"/>
    </xf>
    <xf numFmtId="177" fontId="6" fillId="47" borderId="63" xfId="110" applyFont="1" applyFill="1" applyBorder="1" applyAlignment="1" applyProtection="1">
      <alignment horizontal="left"/>
      <protection locked="0"/>
    </xf>
    <xf numFmtId="0" fontId="0" fillId="0" borderId="62" xfId="112" applyFont="1" applyFill="1" applyBorder="1" applyAlignment="1" applyProtection="1">
      <alignment horizontal="center" vertical="top" wrapText="1"/>
      <protection/>
    </xf>
    <xf numFmtId="0" fontId="0" fillId="0" borderId="63" xfId="112" applyFont="1" applyFill="1" applyBorder="1" applyAlignment="1" applyProtection="1">
      <alignment horizontal="center" vertical="top" wrapText="1"/>
      <protection/>
    </xf>
    <xf numFmtId="0" fontId="6" fillId="0" borderId="23" xfId="112" applyFont="1" applyFill="1" applyBorder="1" applyAlignment="1" applyProtection="1">
      <alignment horizontal="left" wrapText="1"/>
      <protection/>
    </xf>
    <xf numFmtId="0" fontId="6" fillId="0" borderId="64" xfId="110" applyNumberFormat="1" applyFont="1" applyFill="1" applyBorder="1" applyAlignment="1" applyProtection="1">
      <alignment horizontal="left" wrapText="1"/>
      <protection/>
    </xf>
    <xf numFmtId="0" fontId="0" fillId="0" borderId="62" xfId="112" applyFont="1" applyFill="1" applyBorder="1" applyAlignment="1" applyProtection="1">
      <alignment horizontal="left" vertical="top" wrapText="1"/>
      <protection/>
    </xf>
    <xf numFmtId="0" fontId="0" fillId="0" borderId="63" xfId="112" applyFont="1" applyFill="1" applyBorder="1" applyAlignment="1" applyProtection="1">
      <alignment horizontal="left" vertical="top" wrapText="1"/>
      <protection/>
    </xf>
    <xf numFmtId="49" fontId="0" fillId="0" borderId="62" xfId="112" applyNumberFormat="1" applyFont="1" applyFill="1" applyBorder="1" applyAlignment="1" applyProtection="1">
      <alignment horizontal="left" vertical="top" wrapText="1"/>
      <protection/>
    </xf>
    <xf numFmtId="0" fontId="0" fillId="0" borderId="59" xfId="112" applyNumberFormat="1" applyFont="1" applyFill="1" applyBorder="1" applyAlignment="1" applyProtection="1">
      <alignment horizontal="left" vertical="top" wrapText="1"/>
      <protection/>
    </xf>
    <xf numFmtId="0" fontId="0" fillId="0" borderId="63" xfId="112" applyNumberFormat="1" applyFont="1" applyFill="1" applyBorder="1" applyAlignment="1" applyProtection="1">
      <alignment horizontal="left" vertical="top" wrapText="1"/>
      <protection/>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79" fillId="54" borderId="40" xfId="0" applyFont="1" applyFill="1" applyBorder="1" applyAlignment="1">
      <alignment horizontal="center" vertical="center" wrapText="1"/>
    </xf>
    <xf numFmtId="0" fontId="79" fillId="54" borderId="41" xfId="0" applyFont="1" applyFill="1" applyBorder="1" applyAlignment="1">
      <alignment horizontal="center" vertical="center" wrapText="1"/>
    </xf>
    <xf numFmtId="0" fontId="79" fillId="54" borderId="42" xfId="0" applyFont="1" applyFill="1" applyBorder="1" applyAlignment="1">
      <alignment horizontal="center" vertical="center" wrapText="1"/>
    </xf>
    <xf numFmtId="0" fontId="79" fillId="54" borderId="65" xfId="0" applyFont="1" applyFill="1" applyBorder="1" applyAlignment="1">
      <alignment horizontal="center" vertical="center" wrapText="1"/>
    </xf>
    <xf numFmtId="0" fontId="79" fillId="54" borderId="66" xfId="0" applyFont="1" applyFill="1" applyBorder="1" applyAlignment="1">
      <alignment horizontal="center" vertical="center" wrapText="1"/>
    </xf>
    <xf numFmtId="0" fontId="79" fillId="54" borderId="67" xfId="0" applyFont="1" applyFill="1" applyBorder="1" applyAlignment="1">
      <alignment horizontal="center" vertical="center" wrapText="1"/>
    </xf>
    <xf numFmtId="0" fontId="79" fillId="54" borderId="68" xfId="0" applyFont="1" applyFill="1" applyBorder="1" applyAlignment="1">
      <alignment horizontal="center" vertical="center" wrapText="1"/>
    </xf>
    <xf numFmtId="0" fontId="79" fillId="54" borderId="69" xfId="0" applyFont="1" applyFill="1" applyBorder="1" applyAlignment="1">
      <alignment horizontal="center" vertical="center" wrapText="1"/>
    </xf>
    <xf numFmtId="0" fontId="79" fillId="54" borderId="70" xfId="0" applyFont="1" applyFill="1" applyBorder="1" applyAlignment="1">
      <alignment horizontal="center" vertical="center" wrapText="1"/>
    </xf>
    <xf numFmtId="0" fontId="79" fillId="54" borderId="71" xfId="0" applyFont="1" applyFill="1" applyBorder="1" applyAlignment="1">
      <alignment horizontal="center" vertical="center" wrapText="1"/>
    </xf>
    <xf numFmtId="9" fontId="79" fillId="54" borderId="40" xfId="0" applyNumberFormat="1" applyFont="1" applyFill="1" applyBorder="1" applyAlignment="1">
      <alignment horizontal="center" vertical="center" wrapText="1"/>
    </xf>
    <xf numFmtId="9" fontId="79" fillId="54" borderId="42" xfId="0" applyNumberFormat="1" applyFont="1" applyFill="1" applyBorder="1" applyAlignment="1">
      <alignment horizontal="center" vertical="center" wrapText="1"/>
    </xf>
    <xf numFmtId="0" fontId="79" fillId="54" borderId="72" xfId="0" applyFont="1" applyFill="1" applyBorder="1" applyAlignment="1">
      <alignment horizontal="center" vertical="center" wrapText="1"/>
    </xf>
    <xf numFmtId="0" fontId="80" fillId="54" borderId="73" xfId="0" applyFont="1" applyFill="1" applyBorder="1" applyAlignment="1">
      <alignment horizontal="center" vertical="center" wrapText="1"/>
    </xf>
    <xf numFmtId="0" fontId="80" fillId="54" borderId="74" xfId="0" applyFont="1" applyFill="1" applyBorder="1" applyAlignment="1">
      <alignment horizontal="center" vertical="center" wrapText="1"/>
    </xf>
    <xf numFmtId="10" fontId="5" fillId="0" borderId="75" xfId="0" applyNumberFormat="1" applyFont="1" applyBorder="1" applyAlignment="1">
      <alignment horizontal="center" vertical="center"/>
    </xf>
    <xf numFmtId="10" fontId="5" fillId="0" borderId="76" xfId="0" applyNumberFormat="1"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9" fontId="5" fillId="0" borderId="75" xfId="0" applyNumberFormat="1" applyFont="1" applyBorder="1" applyAlignment="1">
      <alignment horizontal="center" vertical="center"/>
    </xf>
    <xf numFmtId="9" fontId="5" fillId="0" borderId="76" xfId="0" applyNumberFormat="1" applyFont="1" applyBorder="1" applyAlignment="1">
      <alignment horizontal="center" vertical="center"/>
    </xf>
    <xf numFmtId="10" fontId="4" fillId="0" borderId="75" xfId="0" applyNumberFormat="1" applyFont="1" applyBorder="1" applyAlignment="1">
      <alignment horizontal="center" vertical="center"/>
    </xf>
    <xf numFmtId="10" fontId="4" fillId="0" borderId="76" xfId="0" applyNumberFormat="1" applyFont="1" applyBorder="1" applyAlignment="1">
      <alignment horizontal="center" vertical="center"/>
    </xf>
    <xf numFmtId="10" fontId="81" fillId="0" borderId="75" xfId="0" applyNumberFormat="1" applyFont="1" applyBorder="1" applyAlignment="1">
      <alignment horizontal="center" vertical="center"/>
    </xf>
    <xf numFmtId="10" fontId="81" fillId="0" borderId="76" xfId="0" applyNumberFormat="1"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79" xfId="0" applyFont="1" applyBorder="1" applyAlignment="1">
      <alignment horizontal="center" vertical="center"/>
    </xf>
    <xf numFmtId="0" fontId="5" fillId="0" borderId="80" xfId="0" applyFont="1" applyBorder="1" applyAlignment="1">
      <alignment horizontal="right" vertical="center"/>
    </xf>
    <xf numFmtId="0" fontId="5" fillId="0" borderId="76" xfId="0" applyFont="1" applyBorder="1" applyAlignment="1">
      <alignment horizontal="right" vertical="center"/>
    </xf>
    <xf numFmtId="0" fontId="4" fillId="55" borderId="81" xfId="0" applyFont="1" applyFill="1" applyBorder="1" applyAlignment="1">
      <alignment horizontal="center" vertical="center"/>
    </xf>
    <xf numFmtId="0" fontId="4" fillId="55" borderId="71" xfId="0" applyFont="1" applyFill="1" applyBorder="1" applyAlignment="1">
      <alignment horizontal="center" vertical="center"/>
    </xf>
    <xf numFmtId="0" fontId="4" fillId="55" borderId="77" xfId="0" applyFont="1" applyFill="1" applyBorder="1" applyAlignment="1">
      <alignment horizontal="center" vertical="center"/>
    </xf>
    <xf numFmtId="0" fontId="4" fillId="55" borderId="74" xfId="0" applyFont="1" applyFill="1" applyBorder="1" applyAlignment="1">
      <alignment horizontal="center" vertical="center"/>
    </xf>
    <xf numFmtId="10" fontId="4" fillId="55" borderId="40" xfId="0" applyNumberFormat="1" applyFont="1" applyFill="1" applyBorder="1" applyAlignment="1">
      <alignment horizontal="center" vertical="center"/>
    </xf>
    <xf numFmtId="10" fontId="4" fillId="55" borderId="79" xfId="0" applyNumberFormat="1" applyFont="1" applyFill="1" applyBorder="1" applyAlignment="1">
      <alignment horizontal="center" vertical="center"/>
    </xf>
    <xf numFmtId="10" fontId="5" fillId="55" borderId="75" xfId="0" applyNumberFormat="1" applyFont="1" applyFill="1" applyBorder="1" applyAlignment="1">
      <alignment horizontal="center" vertical="center"/>
    </xf>
    <xf numFmtId="10" fontId="5" fillId="55" borderId="76" xfId="0" applyNumberFormat="1" applyFont="1" applyFill="1" applyBorder="1" applyAlignment="1">
      <alignment horizontal="center" vertical="center"/>
    </xf>
    <xf numFmtId="0" fontId="42" fillId="55" borderId="82" xfId="0" applyFont="1" applyFill="1" applyBorder="1" applyAlignment="1">
      <alignment horizontal="left" vertical="center" wrapText="1"/>
    </xf>
    <xf numFmtId="0" fontId="42" fillId="55" borderId="0" xfId="0" applyFont="1" applyFill="1" applyBorder="1" applyAlignment="1">
      <alignment horizontal="left" vertical="center" wrapText="1"/>
    </xf>
    <xf numFmtId="0" fontId="42" fillId="55" borderId="77" xfId="0" applyFont="1" applyFill="1" applyBorder="1" applyAlignment="1">
      <alignment horizontal="left" vertical="center" wrapText="1"/>
    </xf>
    <xf numFmtId="0" fontId="42" fillId="55" borderId="78" xfId="0" applyFont="1" applyFill="1" applyBorder="1" applyAlignment="1">
      <alignment horizontal="left" vertical="center" wrapText="1"/>
    </xf>
    <xf numFmtId="10" fontId="4" fillId="56" borderId="40" xfId="0" applyNumberFormat="1" applyFont="1" applyFill="1" applyBorder="1" applyAlignment="1">
      <alignment horizontal="center" vertical="center"/>
    </xf>
    <xf numFmtId="10" fontId="4" fillId="56" borderId="79" xfId="0" applyNumberFormat="1" applyFont="1" applyFill="1" applyBorder="1" applyAlignment="1">
      <alignment horizontal="center" vertical="center"/>
    </xf>
    <xf numFmtId="10" fontId="4" fillId="55" borderId="83" xfId="0" applyNumberFormat="1" applyFont="1" applyFill="1" applyBorder="1" applyAlignment="1">
      <alignment horizontal="center" vertical="center"/>
    </xf>
    <xf numFmtId="10" fontId="4" fillId="55" borderId="84" xfId="0" applyNumberFormat="1" applyFont="1" applyFill="1" applyBorder="1" applyAlignment="1">
      <alignment horizontal="center" vertical="center"/>
    </xf>
    <xf numFmtId="10" fontId="4" fillId="55" borderId="81" xfId="0" applyNumberFormat="1" applyFont="1" applyFill="1" applyBorder="1" applyAlignment="1">
      <alignment horizontal="center" vertical="center"/>
    </xf>
    <xf numFmtId="10" fontId="4" fillId="55" borderId="71" xfId="0" applyNumberFormat="1" applyFont="1" applyFill="1" applyBorder="1" applyAlignment="1">
      <alignment horizontal="center" vertical="center"/>
    </xf>
    <xf numFmtId="10" fontId="4" fillId="55" borderId="77" xfId="0" applyNumberFormat="1" applyFont="1" applyFill="1" applyBorder="1" applyAlignment="1">
      <alignment horizontal="center" vertical="center"/>
    </xf>
    <xf numFmtId="10" fontId="4" fillId="55" borderId="74" xfId="0" applyNumberFormat="1" applyFont="1" applyFill="1" applyBorder="1" applyAlignment="1">
      <alignment horizontal="center" vertical="center"/>
    </xf>
    <xf numFmtId="0" fontId="4" fillId="57" borderId="80" xfId="0" applyFont="1" applyFill="1" applyBorder="1" applyAlignment="1">
      <alignment horizontal="center" vertical="center"/>
    </xf>
    <xf numFmtId="0" fontId="4" fillId="57" borderId="44" xfId="0" applyFont="1" applyFill="1" applyBorder="1" applyAlignment="1">
      <alignment horizontal="center" vertical="center"/>
    </xf>
    <xf numFmtId="0" fontId="2" fillId="0" borderId="24" xfId="0" applyFont="1" applyBorder="1" applyAlignment="1">
      <alignment horizontal="center"/>
    </xf>
    <xf numFmtId="0" fontId="78" fillId="0" borderId="78" xfId="0" applyFont="1" applyBorder="1" applyAlignment="1">
      <alignment/>
    </xf>
    <xf numFmtId="0" fontId="41" fillId="57" borderId="85" xfId="0" applyFont="1" applyFill="1" applyBorder="1" applyAlignment="1">
      <alignment horizontal="center" vertical="center" wrapText="1"/>
    </xf>
    <xf numFmtId="0" fontId="41" fillId="57" borderId="69" xfId="0" applyFont="1" applyFill="1" applyBorder="1" applyAlignment="1">
      <alignment horizontal="center" vertical="center" wrapText="1"/>
    </xf>
    <xf numFmtId="0" fontId="42" fillId="55" borderId="81" xfId="0" applyFont="1" applyFill="1" applyBorder="1" applyAlignment="1">
      <alignment horizontal="left" vertical="center" wrapText="1"/>
    </xf>
    <xf numFmtId="0" fontId="42" fillId="55" borderId="70" xfId="0" applyFont="1" applyFill="1" applyBorder="1" applyAlignment="1">
      <alignment horizontal="left" vertical="center" wrapText="1"/>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77" xfId="0" applyFont="1" applyBorder="1" applyAlignment="1">
      <alignment horizontal="center" vertical="center"/>
    </xf>
    <xf numFmtId="0" fontId="4" fillId="0" borderId="87" xfId="0" applyFont="1" applyBorder="1" applyAlignment="1">
      <alignment horizontal="center" vertical="center"/>
    </xf>
    <xf numFmtId="0" fontId="43" fillId="57" borderId="81" xfId="0" applyFont="1" applyFill="1" applyBorder="1" applyAlignment="1">
      <alignment horizontal="center" vertical="center"/>
    </xf>
    <xf numFmtId="0" fontId="43" fillId="57" borderId="70" xfId="0" applyFont="1" applyFill="1" applyBorder="1" applyAlignment="1">
      <alignment horizontal="center" vertical="center"/>
    </xf>
    <xf numFmtId="0" fontId="4" fillId="57" borderId="82" xfId="0" applyFont="1" applyFill="1" applyBorder="1" applyAlignment="1">
      <alignment horizontal="center" vertical="center"/>
    </xf>
    <xf numFmtId="0" fontId="4" fillId="57" borderId="0" xfId="0" applyFont="1" applyFill="1" applyBorder="1" applyAlignment="1">
      <alignment horizontal="center" vertical="center"/>
    </xf>
    <xf numFmtId="0" fontId="77" fillId="52" borderId="0" xfId="0" applyFont="1" applyFill="1" applyAlignment="1">
      <alignment/>
    </xf>
    <xf numFmtId="0" fontId="0" fillId="0" borderId="0" xfId="0" applyAlignment="1">
      <alignment/>
    </xf>
    <xf numFmtId="0" fontId="46" fillId="0" borderId="0" xfId="0" applyFont="1" applyAlignment="1">
      <alignment/>
    </xf>
    <xf numFmtId="0" fontId="0" fillId="0" borderId="0" xfId="0" applyAlignment="1">
      <alignment wrapText="1"/>
    </xf>
    <xf numFmtId="0" fontId="46" fillId="0" borderId="0" xfId="0" applyFont="1" applyAlignment="1">
      <alignment wrapText="1"/>
    </xf>
  </cellXfs>
  <cellStyles count="12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2" xfId="23"/>
    <cellStyle name="20% - Ênfase2 2" xfId="24"/>
    <cellStyle name="20% - Ênfase3" xfId="25"/>
    <cellStyle name="20% - Ênfase3 2" xfId="26"/>
    <cellStyle name="20% - Ênfase4" xfId="27"/>
    <cellStyle name="20% - Ênfase4 2" xfId="28"/>
    <cellStyle name="20% - Ênfase5" xfId="29"/>
    <cellStyle name="20% - Ênfase5 2" xfId="30"/>
    <cellStyle name="20% - Ênfase6" xfId="31"/>
    <cellStyle name="20% - Ênfase6 2" xfId="32"/>
    <cellStyle name="40% - Accent1" xfId="33"/>
    <cellStyle name="40% - Accent2" xfId="34"/>
    <cellStyle name="40% - Accent3" xfId="35"/>
    <cellStyle name="40% - Accent4" xfId="36"/>
    <cellStyle name="40% - Accent5" xfId="37"/>
    <cellStyle name="40% - Accent6" xfId="38"/>
    <cellStyle name="40% - Ênfase1" xfId="39"/>
    <cellStyle name="40% - Ênfase1 2" xfId="40"/>
    <cellStyle name="40% - Ênfase2" xfId="41"/>
    <cellStyle name="40% - Ênfase2 2" xfId="42"/>
    <cellStyle name="40% - Ênfase3" xfId="43"/>
    <cellStyle name="40% - Ênfase3 2" xfId="44"/>
    <cellStyle name="40% - Ênfase4" xfId="45"/>
    <cellStyle name="40% - Ênfase4 2" xfId="46"/>
    <cellStyle name="40% - Ênfase5" xfId="47"/>
    <cellStyle name="40% - Ênfase5 2" xfId="48"/>
    <cellStyle name="40% - Ênfase6" xfId="49"/>
    <cellStyle name="40% - Ênfase6 2" xfId="50"/>
    <cellStyle name="60% - Accent1" xfId="51"/>
    <cellStyle name="60% - Accent2" xfId="52"/>
    <cellStyle name="60% - Accent3" xfId="53"/>
    <cellStyle name="60% - Accent4" xfId="54"/>
    <cellStyle name="60% - Accent5" xfId="55"/>
    <cellStyle name="60% - Accent6" xfId="56"/>
    <cellStyle name="60% - Ênfase1" xfId="57"/>
    <cellStyle name="60% - Ênfase1 2" xfId="58"/>
    <cellStyle name="60% - Ênfase2" xfId="59"/>
    <cellStyle name="60% - Ênfase2 2" xfId="60"/>
    <cellStyle name="60% - Ênfase3" xfId="61"/>
    <cellStyle name="60% - Ênfase3 2" xfId="62"/>
    <cellStyle name="60% - Ênfase4" xfId="63"/>
    <cellStyle name="60% - Ênfase4 2" xfId="64"/>
    <cellStyle name="60% - Ênfase5" xfId="65"/>
    <cellStyle name="60% - Ênfase5 2" xfId="66"/>
    <cellStyle name="60% - Ênfase6" xfId="67"/>
    <cellStyle name="60% - Ênfase6 2" xfId="68"/>
    <cellStyle name="Accent1" xfId="69"/>
    <cellStyle name="Accent2" xfId="70"/>
    <cellStyle name="Accent3" xfId="71"/>
    <cellStyle name="Accent4" xfId="72"/>
    <cellStyle name="Accent5" xfId="73"/>
    <cellStyle name="Accent6" xfId="74"/>
    <cellStyle name="Bad" xfId="75"/>
    <cellStyle name="Bom" xfId="76"/>
    <cellStyle name="Bom 2" xfId="77"/>
    <cellStyle name="Calculation" xfId="78"/>
    <cellStyle name="Cálculo" xfId="79"/>
    <cellStyle name="Cálculo 2" xfId="80"/>
    <cellStyle name="Célula de Verificação" xfId="81"/>
    <cellStyle name="Célula de Verificação 2" xfId="82"/>
    <cellStyle name="Célula Vinculada" xfId="83"/>
    <cellStyle name="Célula Vinculada 2" xfId="84"/>
    <cellStyle name="Ênfase1" xfId="85"/>
    <cellStyle name="Ênfase1 2" xfId="86"/>
    <cellStyle name="Ênfase2" xfId="87"/>
    <cellStyle name="Ênfase2 2" xfId="88"/>
    <cellStyle name="Ênfase3" xfId="89"/>
    <cellStyle name="Ênfase3 2" xfId="90"/>
    <cellStyle name="Ênfase4" xfId="91"/>
    <cellStyle name="Ênfase4 2" xfId="92"/>
    <cellStyle name="Ênfase5" xfId="93"/>
    <cellStyle name="Ênfase5 2" xfId="94"/>
    <cellStyle name="Ênfase6" xfId="95"/>
    <cellStyle name="Ênfase6 2" xfId="96"/>
    <cellStyle name="Entrada" xfId="97"/>
    <cellStyle name="Entrada 2" xfId="98"/>
    <cellStyle name="Excel Built-in Normal" xfId="99"/>
    <cellStyle name="Explanatory Text" xfId="100"/>
    <cellStyle name="Heading 1" xfId="101"/>
    <cellStyle name="Heading 2" xfId="102"/>
    <cellStyle name="Heading 3" xfId="103"/>
    <cellStyle name="Heading 4" xfId="104"/>
    <cellStyle name="Hyperlink" xfId="105"/>
    <cellStyle name="Followed Hyperlink" xfId="106"/>
    <cellStyle name="Currency" xfId="107"/>
    <cellStyle name="Currency [0]" xfId="108"/>
    <cellStyle name="Moeda 2" xfId="109"/>
    <cellStyle name="Moeda_Composicao BDI v2.1" xfId="110"/>
    <cellStyle name="Neutro" xfId="111"/>
    <cellStyle name="Normal 2" xfId="112"/>
    <cellStyle name="Normal_FICHA DE VERIFICAÇÃO PRELIMINAR - Plano R" xfId="113"/>
    <cellStyle name="Nota" xfId="114"/>
    <cellStyle name="Nota 2" xfId="115"/>
    <cellStyle name="Output" xfId="116"/>
    <cellStyle name="Percent" xfId="117"/>
    <cellStyle name="Porcentagem 2" xfId="118"/>
    <cellStyle name="Ruim" xfId="119"/>
    <cellStyle name="Saída" xfId="120"/>
    <cellStyle name="Saída 2" xfId="121"/>
    <cellStyle name="Comma [0]" xfId="122"/>
    <cellStyle name="Texto de Aviso" xfId="123"/>
    <cellStyle name="Texto de Aviso 2" xfId="124"/>
    <cellStyle name="Texto Explicativo" xfId="125"/>
    <cellStyle name="Texto Explicativo 2" xfId="126"/>
    <cellStyle name="Title" xfId="127"/>
    <cellStyle name="Título" xfId="128"/>
    <cellStyle name="Título 1" xfId="129"/>
    <cellStyle name="Título 1 2" xfId="130"/>
    <cellStyle name="Título 2" xfId="131"/>
    <cellStyle name="Título 2 2" xfId="132"/>
    <cellStyle name="Título 3" xfId="133"/>
    <cellStyle name="Título 3 2" xfId="134"/>
    <cellStyle name="Título 4" xfId="135"/>
    <cellStyle name="Título 4 2" xfId="136"/>
    <cellStyle name="Título 5" xfId="137"/>
    <cellStyle name="Total" xfId="138"/>
    <cellStyle name="Total 2" xfId="139"/>
    <cellStyle name="Comma" xfId="140"/>
    <cellStyle name="Vírgula 2"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771525</xdr:colOff>
      <xdr:row>0</xdr:row>
      <xdr:rowOff>1895475</xdr:rowOff>
    </xdr:to>
    <xdr:pic>
      <xdr:nvPicPr>
        <xdr:cNvPr id="1" name="Imagem 1"/>
        <xdr:cNvPicPr preferRelativeResize="1">
          <a:picLocks noChangeAspect="1"/>
        </xdr:cNvPicPr>
      </xdr:nvPicPr>
      <xdr:blipFill>
        <a:blip r:embed="rId1"/>
        <a:stretch>
          <a:fillRect/>
        </a:stretch>
      </xdr:blipFill>
      <xdr:spPr>
        <a:xfrm>
          <a:off x="0" y="0"/>
          <a:ext cx="8096250"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50</xdr:row>
      <xdr:rowOff>133350</xdr:rowOff>
    </xdr:to>
    <xdr:pic>
      <xdr:nvPicPr>
        <xdr:cNvPr id="1" name="Imagem 1"/>
        <xdr:cNvPicPr preferRelativeResize="1">
          <a:picLocks noChangeAspect="1"/>
        </xdr:cNvPicPr>
      </xdr:nvPicPr>
      <xdr:blipFill>
        <a:blip r:embed="rId1"/>
        <a:stretch>
          <a:fillRect/>
        </a:stretch>
      </xdr:blipFill>
      <xdr:spPr>
        <a:xfrm>
          <a:off x="0" y="0"/>
          <a:ext cx="5886450" cy="822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609600</xdr:colOff>
      <xdr:row>0</xdr:row>
      <xdr:rowOff>1190625</xdr:rowOff>
    </xdr:to>
    <xdr:pic>
      <xdr:nvPicPr>
        <xdr:cNvPr id="1" name="Imagem 1"/>
        <xdr:cNvPicPr preferRelativeResize="1">
          <a:picLocks noChangeAspect="1"/>
        </xdr:cNvPicPr>
      </xdr:nvPicPr>
      <xdr:blipFill>
        <a:blip r:embed="rId1"/>
        <a:stretch>
          <a:fillRect/>
        </a:stretch>
      </xdr:blipFill>
      <xdr:spPr>
        <a:xfrm>
          <a:off x="0" y="0"/>
          <a:ext cx="60960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34"/>
  <sheetViews>
    <sheetView showGridLines="0" showZeros="0" tabSelected="1" view="pageBreakPreview" zoomScaleSheetLayoutView="100" zoomScalePageLayoutView="0" workbookViewId="0" topLeftCell="A175">
      <selection activeCell="I3" sqref="I3"/>
    </sheetView>
  </sheetViews>
  <sheetFormatPr defaultColWidth="9.140625" defaultRowHeight="12.75"/>
  <cols>
    <col min="1" max="1" width="5.28125" style="0" customWidth="1"/>
    <col min="2" max="2" width="16.57421875" style="0" customWidth="1"/>
    <col min="3" max="3" width="44.7109375" style="0" customWidth="1"/>
    <col min="4" max="4" width="9.140625" style="0" customWidth="1"/>
    <col min="5" max="5" width="9.421875" style="0" customWidth="1"/>
    <col min="6" max="6" width="12.28125" style="0" customWidth="1"/>
    <col min="7" max="7" width="12.421875" style="0" customWidth="1"/>
    <col min="8" max="8" width="11.57421875" style="0" customWidth="1"/>
    <col min="9" max="9" width="20.7109375" style="0" customWidth="1"/>
    <col min="10" max="10" width="12.28125" style="0" customWidth="1"/>
    <col min="11" max="11" width="10.140625" style="0" customWidth="1"/>
  </cols>
  <sheetData>
    <row r="1" spans="1:8" ht="150.75" customHeight="1" thickBot="1">
      <c r="A1" s="188"/>
      <c r="B1" s="189"/>
      <c r="C1" s="189"/>
      <c r="D1" s="189"/>
      <c r="E1" s="189"/>
      <c r="F1" s="189"/>
      <c r="G1" s="189"/>
      <c r="H1" s="190"/>
    </row>
    <row r="2" spans="1:8" ht="3.75" customHeight="1" thickBot="1">
      <c r="A2" s="191"/>
      <c r="B2" s="191"/>
      <c r="C2" s="191"/>
      <c r="D2" s="191"/>
      <c r="E2" s="191"/>
      <c r="F2" s="191"/>
      <c r="G2" s="191"/>
      <c r="H2" s="191"/>
    </row>
    <row r="3" spans="1:8" ht="49.5" customHeight="1" thickBot="1">
      <c r="A3" s="192" t="s">
        <v>0</v>
      </c>
      <c r="B3" s="192"/>
      <c r="C3" s="192"/>
      <c r="D3" s="192"/>
      <c r="E3" s="192"/>
      <c r="F3" s="192"/>
      <c r="G3" s="192"/>
      <c r="H3" s="192"/>
    </row>
    <row r="4" spans="1:8" ht="3.75" customHeight="1" thickBot="1">
      <c r="A4" s="2"/>
      <c r="B4" s="2"/>
      <c r="C4" s="2"/>
      <c r="D4" s="2"/>
      <c r="E4" s="2"/>
      <c r="F4" s="2"/>
      <c r="G4" s="2"/>
      <c r="H4" s="2"/>
    </row>
    <row r="5" spans="1:8" ht="19.5" customHeight="1">
      <c r="A5" s="193" t="s">
        <v>432</v>
      </c>
      <c r="B5" s="193"/>
      <c r="C5" s="193"/>
      <c r="D5" s="193"/>
      <c r="E5" s="193"/>
      <c r="F5" s="194" t="s">
        <v>1</v>
      </c>
      <c r="G5" s="194"/>
      <c r="H5" s="194"/>
    </row>
    <row r="6" spans="1:8" ht="19.5" customHeight="1">
      <c r="A6" s="195" t="s">
        <v>475</v>
      </c>
      <c r="B6" s="195"/>
      <c r="C6" s="195"/>
      <c r="D6" s="195"/>
      <c r="E6" s="195"/>
      <c r="F6" s="196" t="s">
        <v>655</v>
      </c>
      <c r="G6" s="196"/>
      <c r="H6" s="196"/>
    </row>
    <row r="7" spans="1:8" ht="27.75" customHeight="1">
      <c r="A7" s="3" t="s">
        <v>120</v>
      </c>
      <c r="B7" s="4" t="s">
        <v>474</v>
      </c>
      <c r="C7" s="4" t="s">
        <v>224</v>
      </c>
      <c r="D7" s="5"/>
      <c r="E7" s="198" t="s">
        <v>2</v>
      </c>
      <c r="F7" s="198"/>
      <c r="G7" s="198"/>
      <c r="H7" s="198"/>
    </row>
    <row r="8" spans="1:8" ht="63.75" customHeight="1" thickBot="1">
      <c r="A8" s="203" t="s">
        <v>629</v>
      </c>
      <c r="B8" s="204"/>
      <c r="C8" s="204"/>
      <c r="D8" s="205"/>
      <c r="E8" s="199" t="s">
        <v>3</v>
      </c>
      <c r="F8" s="200" t="s">
        <v>4</v>
      </c>
      <c r="G8" s="6" t="s">
        <v>5</v>
      </c>
      <c r="H8" s="7" t="s">
        <v>6</v>
      </c>
    </row>
    <row r="9" spans="1:8" ht="19.5" customHeight="1" thickBot="1">
      <c r="A9" s="201" t="s">
        <v>654</v>
      </c>
      <c r="B9" s="201"/>
      <c r="C9" s="201"/>
      <c r="D9" s="201"/>
      <c r="E9" s="199"/>
      <c r="F9" s="200"/>
      <c r="G9" s="8" t="s">
        <v>7</v>
      </c>
      <c r="H9" s="84">
        <v>0.2464</v>
      </c>
    </row>
    <row r="10" spans="1:8" ht="3.75" customHeight="1" thickBot="1">
      <c r="A10" s="202"/>
      <c r="B10" s="202"/>
      <c r="C10" s="202"/>
      <c r="D10" s="202"/>
      <c r="E10" s="202"/>
      <c r="F10" s="202"/>
      <c r="G10" s="202"/>
      <c r="H10" s="202"/>
    </row>
    <row r="11" spans="1:8" ht="36">
      <c r="A11" s="52" t="s">
        <v>8</v>
      </c>
      <c r="B11" s="53" t="s">
        <v>9</v>
      </c>
      <c r="C11" s="53" t="s">
        <v>10</v>
      </c>
      <c r="D11" s="53" t="s">
        <v>11</v>
      </c>
      <c r="E11" s="53" t="s">
        <v>546</v>
      </c>
      <c r="F11" s="54" t="s">
        <v>12</v>
      </c>
      <c r="G11" s="54" t="s">
        <v>13</v>
      </c>
      <c r="H11" s="55" t="s">
        <v>14</v>
      </c>
    </row>
    <row r="12" spans="1:9" s="87" customFormat="1" ht="33" customHeight="1" hidden="1">
      <c r="A12" s="85">
        <v>1</v>
      </c>
      <c r="B12" s="88"/>
      <c r="C12" s="86" t="s">
        <v>15</v>
      </c>
      <c r="D12" s="80"/>
      <c r="E12" s="81"/>
      <c r="F12" s="81"/>
      <c r="G12" s="81"/>
      <c r="H12" s="81"/>
      <c r="I12" s="89">
        <v>0.03</v>
      </c>
    </row>
    <row r="13" spans="1:9" s="83" customFormat="1" ht="72.75" customHeight="1" hidden="1">
      <c r="A13" s="77" t="s">
        <v>181</v>
      </c>
      <c r="B13" s="78" t="s">
        <v>117</v>
      </c>
      <c r="C13" s="79" t="s">
        <v>116</v>
      </c>
      <c r="D13" s="80" t="s">
        <v>17</v>
      </c>
      <c r="E13" s="81">
        <v>4.5</v>
      </c>
      <c r="F13" s="81">
        <v>187.5</v>
      </c>
      <c r="G13" s="81">
        <f>F13+(H9*F13)</f>
        <v>233.7</v>
      </c>
      <c r="H13" s="81">
        <f>G13*E13</f>
        <v>1051.6499999999999</v>
      </c>
      <c r="I13" s="82"/>
    </row>
    <row r="14" spans="1:9" s="119" customFormat="1" ht="37.5" customHeight="1" hidden="1">
      <c r="A14" s="98">
        <v>2</v>
      </c>
      <c r="B14" s="99"/>
      <c r="C14" s="100" t="s">
        <v>19</v>
      </c>
      <c r="D14" s="101"/>
      <c r="E14" s="102"/>
      <c r="F14" s="102"/>
      <c r="G14" s="102">
        <f>F14+(F14*$H$9)</f>
        <v>0</v>
      </c>
      <c r="H14" s="102">
        <f>H15</f>
        <v>6586.6008</v>
      </c>
      <c r="I14" s="118"/>
    </row>
    <row r="15" spans="1:9" s="93" customFormat="1" ht="24" customHeight="1" hidden="1">
      <c r="A15" s="90" t="s">
        <v>182</v>
      </c>
      <c r="B15" s="48" t="s">
        <v>30</v>
      </c>
      <c r="C15" s="91" t="s">
        <v>29</v>
      </c>
      <c r="D15" s="49" t="s">
        <v>87</v>
      </c>
      <c r="E15" s="50">
        <v>150</v>
      </c>
      <c r="F15" s="50">
        <v>35.23</v>
      </c>
      <c r="G15" s="50">
        <f>F15+(H9*F15)</f>
        <v>43.910672</v>
      </c>
      <c r="H15" s="50">
        <f>G15*E15</f>
        <v>6586.6008</v>
      </c>
      <c r="I15" s="92"/>
    </row>
    <row r="16" spans="1:8" s="93" customFormat="1" ht="24" customHeight="1">
      <c r="A16" s="149">
        <v>1</v>
      </c>
      <c r="B16" s="150"/>
      <c r="C16" s="151" t="s">
        <v>504</v>
      </c>
      <c r="D16" s="152"/>
      <c r="E16" s="153"/>
      <c r="F16" s="153"/>
      <c r="G16" s="153"/>
      <c r="H16" s="153">
        <f>H17+H18+H19</f>
        <v>7847.45904</v>
      </c>
    </row>
    <row r="17" spans="1:8" s="93" customFormat="1" ht="137.25" customHeight="1">
      <c r="A17" s="90" t="s">
        <v>181</v>
      </c>
      <c r="B17" s="48" t="s">
        <v>624</v>
      </c>
      <c r="C17" s="91" t="s">
        <v>498</v>
      </c>
      <c r="D17" s="49" t="s">
        <v>499</v>
      </c>
      <c r="E17" s="50">
        <v>1</v>
      </c>
      <c r="F17" s="50">
        <v>3889.92</v>
      </c>
      <c r="G17" s="50">
        <f>F17+(H9*F17)</f>
        <v>4848.396288</v>
      </c>
      <c r="H17" s="50">
        <f>G17*E17</f>
        <v>4848.396288</v>
      </c>
    </row>
    <row r="18" spans="1:8" s="93" customFormat="1" ht="127.5" customHeight="1">
      <c r="A18" s="90" t="s">
        <v>433</v>
      </c>
      <c r="B18" s="48" t="s">
        <v>501</v>
      </c>
      <c r="C18" s="91" t="s">
        <v>500</v>
      </c>
      <c r="D18" s="49" t="s">
        <v>499</v>
      </c>
      <c r="E18" s="50">
        <v>1</v>
      </c>
      <c r="F18" s="50">
        <v>1209.45</v>
      </c>
      <c r="G18" s="50">
        <f>F18+(H9*F18)</f>
        <v>1507.45848</v>
      </c>
      <c r="H18" s="50">
        <f>G18*E18</f>
        <v>1507.45848</v>
      </c>
    </row>
    <row r="19" spans="1:8" s="93" customFormat="1" ht="127.5" customHeight="1">
      <c r="A19" s="90" t="s">
        <v>433</v>
      </c>
      <c r="B19" s="48" t="s">
        <v>503</v>
      </c>
      <c r="C19" s="91" t="s">
        <v>502</v>
      </c>
      <c r="D19" s="49" t="s">
        <v>499</v>
      </c>
      <c r="E19" s="50">
        <v>3</v>
      </c>
      <c r="F19" s="50">
        <v>398.91</v>
      </c>
      <c r="G19" s="50">
        <f>F19+(H9*F19)</f>
        <v>497.20142400000003</v>
      </c>
      <c r="H19" s="50">
        <f>G19*E19</f>
        <v>1491.604272</v>
      </c>
    </row>
    <row r="20" spans="1:8" s="9" customFormat="1" ht="49.5" customHeight="1">
      <c r="A20" s="147">
        <v>2</v>
      </c>
      <c r="B20" s="99"/>
      <c r="C20" s="100" t="s">
        <v>24</v>
      </c>
      <c r="D20" s="101"/>
      <c r="E20" s="102"/>
      <c r="F20" s="102"/>
      <c r="G20" s="102">
        <f>F20+(F20*$H$9)</f>
        <v>0</v>
      </c>
      <c r="H20" s="102">
        <f>H22+H25+H26+H27+H28+H29+H30</f>
        <v>3769.12195088</v>
      </c>
    </row>
    <row r="21" spans="1:8" s="83" customFormat="1" ht="38.25" customHeight="1" hidden="1">
      <c r="A21" s="77" t="s">
        <v>184</v>
      </c>
      <c r="B21" s="78" t="s">
        <v>41</v>
      </c>
      <c r="C21" s="79" t="s">
        <v>33</v>
      </c>
      <c r="D21" s="80" t="s">
        <v>34</v>
      </c>
      <c r="E21" s="81">
        <v>68.21</v>
      </c>
      <c r="F21" s="81">
        <v>14.32</v>
      </c>
      <c r="G21" s="81">
        <f>F21+(H9*F21)</f>
        <v>17.848448</v>
      </c>
      <c r="H21" s="81">
        <f aca="true" t="shared" si="0" ref="H21:H30">G21*E21</f>
        <v>1217.44263808</v>
      </c>
    </row>
    <row r="22" spans="1:8" ht="40.5" customHeight="1">
      <c r="A22" s="58" t="s">
        <v>182</v>
      </c>
      <c r="B22" s="59" t="s">
        <v>40</v>
      </c>
      <c r="C22" s="60" t="s">
        <v>31</v>
      </c>
      <c r="D22" s="56" t="s">
        <v>32</v>
      </c>
      <c r="E22" s="57">
        <v>8.62</v>
      </c>
      <c r="F22" s="57">
        <v>52.1</v>
      </c>
      <c r="G22" s="57">
        <f>F22+(H9*F22)</f>
        <v>64.93744000000001</v>
      </c>
      <c r="H22" s="57">
        <f t="shared" si="0"/>
        <v>559.7607328</v>
      </c>
    </row>
    <row r="23" spans="1:8" s="83" customFormat="1" ht="38.25" customHeight="1" hidden="1">
      <c r="A23" s="58"/>
      <c r="B23" s="78" t="s">
        <v>44</v>
      </c>
      <c r="C23" s="79" t="s">
        <v>43</v>
      </c>
      <c r="D23" s="80" t="s">
        <v>34</v>
      </c>
      <c r="E23" s="81">
        <v>5</v>
      </c>
      <c r="F23" s="81">
        <v>2.84</v>
      </c>
      <c r="G23" s="81">
        <f>F23+(H9*F23)</f>
        <v>3.539776</v>
      </c>
      <c r="H23" s="57">
        <f t="shared" si="0"/>
        <v>17.69888</v>
      </c>
    </row>
    <row r="24" spans="1:8" s="83" customFormat="1" ht="43.5" customHeight="1" hidden="1">
      <c r="A24" s="58"/>
      <c r="B24" s="78" t="s">
        <v>36</v>
      </c>
      <c r="C24" s="79" t="s">
        <v>35</v>
      </c>
      <c r="D24" s="80" t="s">
        <v>34</v>
      </c>
      <c r="E24" s="81">
        <v>5</v>
      </c>
      <c r="F24" s="81">
        <v>6.12</v>
      </c>
      <c r="G24" s="81">
        <f>F24+(H9*F24)</f>
        <v>7.627968</v>
      </c>
      <c r="H24" s="57">
        <f t="shared" si="0"/>
        <v>38.13984</v>
      </c>
    </row>
    <row r="25" spans="1:8" ht="36.75" customHeight="1">
      <c r="A25" s="58" t="s">
        <v>434</v>
      </c>
      <c r="B25" s="59" t="s">
        <v>38</v>
      </c>
      <c r="C25" s="60" t="s">
        <v>37</v>
      </c>
      <c r="D25" s="56" t="s">
        <v>34</v>
      </c>
      <c r="E25" s="57">
        <v>25.62</v>
      </c>
      <c r="F25" s="57">
        <v>8.7</v>
      </c>
      <c r="G25" s="57">
        <f>F25+(F25*H9)</f>
        <v>10.843679999999999</v>
      </c>
      <c r="H25" s="57">
        <f t="shared" si="0"/>
        <v>277.8150816</v>
      </c>
    </row>
    <row r="26" spans="1:8" ht="39" customHeight="1">
      <c r="A26" s="58" t="s">
        <v>505</v>
      </c>
      <c r="B26" s="59" t="s">
        <v>42</v>
      </c>
      <c r="C26" s="60" t="s">
        <v>39</v>
      </c>
      <c r="D26" s="56" t="s">
        <v>34</v>
      </c>
      <c r="E26" s="57">
        <v>2.7</v>
      </c>
      <c r="F26" s="57">
        <v>32.04</v>
      </c>
      <c r="G26" s="57">
        <f>F26+(H9*F26)</f>
        <v>39.934656</v>
      </c>
      <c r="H26" s="57">
        <f t="shared" si="0"/>
        <v>107.8235712</v>
      </c>
    </row>
    <row r="27" spans="1:8" ht="33" customHeight="1">
      <c r="A27" s="58" t="s">
        <v>506</v>
      </c>
      <c r="B27" s="59" t="s">
        <v>46</v>
      </c>
      <c r="C27" s="60" t="s">
        <v>45</v>
      </c>
      <c r="D27" s="56" t="s">
        <v>16</v>
      </c>
      <c r="E27" s="57">
        <v>12</v>
      </c>
      <c r="F27" s="57">
        <v>11.49</v>
      </c>
      <c r="G27" s="57">
        <f>F27+(H9*F27)</f>
        <v>14.321136000000001</v>
      </c>
      <c r="H27" s="57">
        <f t="shared" si="0"/>
        <v>171.853632</v>
      </c>
    </row>
    <row r="28" spans="1:8" ht="39" customHeight="1">
      <c r="A28" s="58" t="s">
        <v>507</v>
      </c>
      <c r="B28" s="59" t="s">
        <v>48</v>
      </c>
      <c r="C28" s="60" t="s">
        <v>47</v>
      </c>
      <c r="D28" s="56" t="s">
        <v>17</v>
      </c>
      <c r="E28" s="57">
        <v>27.98</v>
      </c>
      <c r="F28" s="57">
        <v>21.64</v>
      </c>
      <c r="G28" s="57">
        <f>F28+(F28*H9)</f>
        <v>26.972096</v>
      </c>
      <c r="H28" s="57">
        <f t="shared" si="0"/>
        <v>754.67924608</v>
      </c>
    </row>
    <row r="29" spans="1:8" ht="33.75" customHeight="1">
      <c r="A29" s="58" t="s">
        <v>508</v>
      </c>
      <c r="B29" s="59" t="s">
        <v>351</v>
      </c>
      <c r="C29" s="73" t="s">
        <v>350</v>
      </c>
      <c r="D29" s="56" t="s">
        <v>17</v>
      </c>
      <c r="E29" s="57">
        <v>149.85</v>
      </c>
      <c r="F29" s="57">
        <v>8.67</v>
      </c>
      <c r="G29" s="57">
        <f>F29+(F29*H9)</f>
        <v>10.806288</v>
      </c>
      <c r="H29" s="57">
        <f t="shared" si="0"/>
        <v>1619.3222567999999</v>
      </c>
    </row>
    <row r="30" spans="1:8" ht="135" customHeight="1">
      <c r="A30" s="58" t="s">
        <v>509</v>
      </c>
      <c r="B30" s="59" t="s">
        <v>371</v>
      </c>
      <c r="C30" s="73" t="s">
        <v>370</v>
      </c>
      <c r="D30" s="56" t="s">
        <v>17</v>
      </c>
      <c r="E30" s="57">
        <v>4.2</v>
      </c>
      <c r="F30" s="57">
        <v>53.08</v>
      </c>
      <c r="G30" s="57">
        <f>F30+(F30*H9)</f>
        <v>66.158912</v>
      </c>
      <c r="H30" s="57">
        <f t="shared" si="0"/>
        <v>277.8674304</v>
      </c>
    </row>
    <row r="31" spans="1:8" s="9" customFormat="1" ht="45.75" customHeight="1">
      <c r="A31" s="98">
        <v>3</v>
      </c>
      <c r="B31" s="99"/>
      <c r="C31" s="100" t="s">
        <v>20</v>
      </c>
      <c r="D31" s="101"/>
      <c r="E31" s="102"/>
      <c r="F31" s="102"/>
      <c r="G31" s="102"/>
      <c r="H31" s="102">
        <f>H32+H33</f>
        <v>9564.04299904</v>
      </c>
    </row>
    <row r="32" spans="1:8" s="93" customFormat="1" ht="63" customHeight="1">
      <c r="A32" s="90" t="s">
        <v>184</v>
      </c>
      <c r="B32" s="48" t="s">
        <v>50</v>
      </c>
      <c r="C32" s="91" t="s">
        <v>49</v>
      </c>
      <c r="D32" s="49" t="s">
        <v>17</v>
      </c>
      <c r="E32" s="50">
        <v>123.33</v>
      </c>
      <c r="F32" s="50">
        <v>55.92</v>
      </c>
      <c r="G32" s="50">
        <f>F32+(H9*F32)</f>
        <v>69.698688</v>
      </c>
      <c r="H32" s="50">
        <f>G32*E32</f>
        <v>8595.93919104</v>
      </c>
    </row>
    <row r="33" spans="1:8" s="93" customFormat="1" ht="82.5" customHeight="1">
      <c r="A33" s="90" t="s">
        <v>510</v>
      </c>
      <c r="B33" s="48" t="s">
        <v>246</v>
      </c>
      <c r="C33" s="91" t="s">
        <v>625</v>
      </c>
      <c r="D33" s="49" t="s">
        <v>59</v>
      </c>
      <c r="E33" s="50">
        <v>29.2</v>
      </c>
      <c r="F33" s="50">
        <v>26.6</v>
      </c>
      <c r="G33" s="50">
        <f>F33+(F33*H9)</f>
        <v>33.15424</v>
      </c>
      <c r="H33" s="50">
        <f>G33*E33</f>
        <v>968.1038080000001</v>
      </c>
    </row>
    <row r="34" spans="1:8" s="83" customFormat="1" ht="52.5" customHeight="1" hidden="1">
      <c r="A34" s="77" t="s">
        <v>186</v>
      </c>
      <c r="B34" s="78" t="s">
        <v>52</v>
      </c>
      <c r="C34" s="79" t="s">
        <v>51</v>
      </c>
      <c r="D34" s="80" t="s">
        <v>17</v>
      </c>
      <c r="E34" s="81"/>
      <c r="F34" s="81">
        <v>91.09</v>
      </c>
      <c r="G34" s="81">
        <f>F34+(H9*F34)</f>
        <v>113.534576</v>
      </c>
      <c r="H34" s="81">
        <f>G34*E34</f>
        <v>0</v>
      </c>
    </row>
    <row r="35" spans="1:8" s="9" customFormat="1" ht="45.75" customHeight="1">
      <c r="A35" s="147">
        <v>4</v>
      </c>
      <c r="B35" s="99"/>
      <c r="C35" s="100" t="s">
        <v>85</v>
      </c>
      <c r="D35" s="101"/>
      <c r="E35" s="102"/>
      <c r="F35" s="102"/>
      <c r="G35" s="102">
        <f>F35+(F35*$H$9)</f>
        <v>0</v>
      </c>
      <c r="H35" s="102">
        <f>H37+H38+H39+H40</f>
        <v>4205.1539267200005</v>
      </c>
    </row>
    <row r="36" spans="1:8" ht="47.25" customHeight="1" thickBot="1">
      <c r="A36" s="141" t="s">
        <v>185</v>
      </c>
      <c r="B36" s="143"/>
      <c r="C36" s="144" t="s">
        <v>107</v>
      </c>
      <c r="D36" s="139"/>
      <c r="E36" s="140"/>
      <c r="F36" s="140"/>
      <c r="G36" s="140"/>
      <c r="H36" s="142"/>
    </row>
    <row r="37" spans="1:8" ht="49.5" customHeight="1" thickTop="1">
      <c r="A37" s="58" t="s">
        <v>511</v>
      </c>
      <c r="B37" s="59" t="s">
        <v>271</v>
      </c>
      <c r="C37" s="73" t="s">
        <v>483</v>
      </c>
      <c r="D37" s="56" t="s">
        <v>103</v>
      </c>
      <c r="E37" s="57">
        <v>66.36</v>
      </c>
      <c r="F37" s="57">
        <v>12.16</v>
      </c>
      <c r="G37" s="57">
        <f>F37+(H9*F37)</f>
        <v>15.156224</v>
      </c>
      <c r="H37" s="57">
        <f>G37*E37</f>
        <v>1005.7670246399999</v>
      </c>
    </row>
    <row r="38" spans="1:8" ht="49.5" customHeight="1">
      <c r="A38" s="58" t="s">
        <v>512</v>
      </c>
      <c r="B38" s="59" t="s">
        <v>274</v>
      </c>
      <c r="C38" s="73" t="s">
        <v>484</v>
      </c>
      <c r="D38" s="56" t="s">
        <v>103</v>
      </c>
      <c r="E38" s="57">
        <v>22.18</v>
      </c>
      <c r="F38" s="57">
        <v>13.79</v>
      </c>
      <c r="G38" s="57">
        <f>F38+(H9*F38)</f>
        <v>17.187856</v>
      </c>
      <c r="H38" s="57">
        <f>G38*E38</f>
        <v>381.22664608</v>
      </c>
    </row>
    <row r="39" spans="1:8" ht="31.5" customHeight="1">
      <c r="A39" s="58" t="s">
        <v>513</v>
      </c>
      <c r="B39" s="59" t="s">
        <v>102</v>
      </c>
      <c r="C39" s="60" t="s">
        <v>101</v>
      </c>
      <c r="D39" s="56" t="s">
        <v>17</v>
      </c>
      <c r="E39" s="57">
        <v>32</v>
      </c>
      <c r="F39" s="57">
        <v>39.62</v>
      </c>
      <c r="G39" s="57">
        <f>F39+(H9*F39)</f>
        <v>49.382368</v>
      </c>
      <c r="H39" s="57">
        <f>G39*E39</f>
        <v>1580.235776</v>
      </c>
    </row>
    <row r="40" spans="1:8" ht="48" customHeight="1">
      <c r="A40" s="58" t="s">
        <v>514</v>
      </c>
      <c r="B40" s="94">
        <v>94971</v>
      </c>
      <c r="C40" s="60" t="s">
        <v>269</v>
      </c>
      <c r="D40" s="56" t="s">
        <v>88</v>
      </c>
      <c r="E40" s="57">
        <v>2</v>
      </c>
      <c r="F40" s="57">
        <v>496.6</v>
      </c>
      <c r="G40" s="57">
        <f>F40+(F40*$H$9)</f>
        <v>618.9622400000001</v>
      </c>
      <c r="H40" s="57">
        <f>G40*E40</f>
        <v>1237.9244800000001</v>
      </c>
    </row>
    <row r="41" spans="1:8" s="51" customFormat="1" ht="48" customHeight="1">
      <c r="A41" s="147">
        <v>5</v>
      </c>
      <c r="B41" s="99"/>
      <c r="C41" s="100" t="s">
        <v>109</v>
      </c>
      <c r="D41" s="101"/>
      <c r="E41" s="102"/>
      <c r="F41" s="102"/>
      <c r="G41" s="102"/>
      <c r="H41" s="102">
        <f>H42+H43+H44+H45</f>
        <v>3765.5728268800003</v>
      </c>
    </row>
    <row r="42" spans="1:8" s="9" customFormat="1" ht="48" customHeight="1">
      <c r="A42" s="58" t="s">
        <v>187</v>
      </c>
      <c r="B42" s="59" t="s">
        <v>111</v>
      </c>
      <c r="C42" s="60" t="s">
        <v>110</v>
      </c>
      <c r="D42" s="56" t="s">
        <v>88</v>
      </c>
      <c r="E42" s="57">
        <v>4.41</v>
      </c>
      <c r="F42" s="57">
        <v>121.8</v>
      </c>
      <c r="G42" s="57">
        <f>F42+(H9*F42)</f>
        <v>151.81152</v>
      </c>
      <c r="H42" s="57">
        <f>G42*E42</f>
        <v>669.4888032</v>
      </c>
    </row>
    <row r="43" spans="1:8" s="9" customFormat="1" ht="48" customHeight="1">
      <c r="A43" s="58" t="s">
        <v>515</v>
      </c>
      <c r="B43" s="95">
        <v>96622</v>
      </c>
      <c r="C43" s="60" t="s">
        <v>225</v>
      </c>
      <c r="D43" s="95" t="s">
        <v>228</v>
      </c>
      <c r="E43" s="57">
        <v>0.32</v>
      </c>
      <c r="F43" s="57">
        <v>164.53</v>
      </c>
      <c r="G43" s="57">
        <f>F43+(H9*F43)</f>
        <v>205.07019200000002</v>
      </c>
      <c r="H43" s="57">
        <f>G43*E43</f>
        <v>65.62246144000001</v>
      </c>
    </row>
    <row r="44" spans="1:8" s="9" customFormat="1" ht="67.5" customHeight="1">
      <c r="A44" s="58" t="s">
        <v>516</v>
      </c>
      <c r="B44" s="95">
        <v>96542</v>
      </c>
      <c r="C44" s="60" t="s">
        <v>226</v>
      </c>
      <c r="D44" s="95" t="s">
        <v>227</v>
      </c>
      <c r="E44" s="57">
        <v>25.2</v>
      </c>
      <c r="F44" s="57">
        <v>91.8</v>
      </c>
      <c r="G44" s="57">
        <f>F44+(H9*F44)</f>
        <v>114.41952</v>
      </c>
      <c r="H44" s="57">
        <f>G44*E44</f>
        <v>2883.371904</v>
      </c>
    </row>
    <row r="45" spans="1:8" s="9" customFormat="1" ht="48" customHeight="1">
      <c r="A45" s="58" t="s">
        <v>517</v>
      </c>
      <c r="B45" s="59" t="s">
        <v>113</v>
      </c>
      <c r="C45" s="60" t="s">
        <v>112</v>
      </c>
      <c r="D45" s="56" t="s">
        <v>88</v>
      </c>
      <c r="E45" s="57">
        <v>1.47</v>
      </c>
      <c r="F45" s="57">
        <v>80.28</v>
      </c>
      <c r="G45" s="57">
        <f>F45+(H9*F45)</f>
        <v>100.060992</v>
      </c>
      <c r="H45" s="57">
        <f>G45*E45</f>
        <v>147.08965824</v>
      </c>
    </row>
    <row r="46" spans="1:8" ht="39.75" customHeight="1">
      <c r="A46" s="147">
        <v>6</v>
      </c>
      <c r="B46" s="99"/>
      <c r="C46" s="100" t="s">
        <v>25</v>
      </c>
      <c r="D46" s="101"/>
      <c r="E46" s="102"/>
      <c r="F46" s="102"/>
      <c r="G46" s="102">
        <f>F46+(F46*$H$9)</f>
        <v>0</v>
      </c>
      <c r="H46" s="102">
        <f>H50+H51+H52+H53</f>
        <v>5729.02500192</v>
      </c>
    </row>
    <row r="47" spans="1:8" ht="44.25" customHeight="1" thickBot="1">
      <c r="A47" s="145" t="s">
        <v>106</v>
      </c>
      <c r="B47" s="135"/>
      <c r="C47" s="136" t="s">
        <v>108</v>
      </c>
      <c r="D47" s="137"/>
      <c r="E47" s="138"/>
      <c r="F47" s="138"/>
      <c r="G47" s="138"/>
      <c r="H47" s="146"/>
    </row>
    <row r="48" spans="1:8" ht="54.75" customHeight="1" hidden="1">
      <c r="A48" s="16"/>
      <c r="B48" s="95">
        <v>92263</v>
      </c>
      <c r="C48" s="60" t="s">
        <v>270</v>
      </c>
      <c r="D48" s="56" t="s">
        <v>227</v>
      </c>
      <c r="E48" s="57"/>
      <c r="F48" s="94">
        <v>158.59</v>
      </c>
      <c r="G48" s="57"/>
      <c r="H48" s="57"/>
    </row>
    <row r="49" spans="1:8" ht="66" customHeight="1" hidden="1">
      <c r="A49" s="16"/>
      <c r="B49" s="95">
        <v>92762</v>
      </c>
      <c r="C49" s="60" t="s">
        <v>229</v>
      </c>
      <c r="D49" s="56" t="s">
        <v>103</v>
      </c>
      <c r="E49" s="57"/>
      <c r="F49" s="57">
        <v>11.82</v>
      </c>
      <c r="G49" s="57"/>
      <c r="H49" s="57"/>
    </row>
    <row r="50" spans="1:8" ht="51.75" customHeight="1" thickTop="1">
      <c r="A50" s="58" t="s">
        <v>518</v>
      </c>
      <c r="B50" s="59" t="s">
        <v>271</v>
      </c>
      <c r="C50" s="60" t="s">
        <v>272</v>
      </c>
      <c r="D50" s="56" t="s">
        <v>103</v>
      </c>
      <c r="E50" s="57">
        <v>123.24</v>
      </c>
      <c r="F50" s="57">
        <v>12.16</v>
      </c>
      <c r="G50" s="57">
        <f>F50+(H9*F50)</f>
        <v>15.156224</v>
      </c>
      <c r="H50" s="57">
        <f>G50*E50</f>
        <v>1867.85304576</v>
      </c>
    </row>
    <row r="51" spans="1:8" ht="49.5" customHeight="1">
      <c r="A51" s="58" t="s">
        <v>519</v>
      </c>
      <c r="B51" s="59" t="s">
        <v>274</v>
      </c>
      <c r="C51" s="60" t="s">
        <v>273</v>
      </c>
      <c r="D51" s="56" t="s">
        <v>103</v>
      </c>
      <c r="E51" s="57">
        <v>40.66</v>
      </c>
      <c r="F51" s="57">
        <v>13.79</v>
      </c>
      <c r="G51" s="57">
        <f>F51+(H9*F51)</f>
        <v>17.187856</v>
      </c>
      <c r="H51" s="57">
        <f>G51*E51</f>
        <v>698.8582249599999</v>
      </c>
    </row>
    <row r="52" spans="1:8" ht="44.25" customHeight="1">
      <c r="A52" s="58" t="s">
        <v>520</v>
      </c>
      <c r="B52" s="59" t="s">
        <v>105</v>
      </c>
      <c r="C52" s="60" t="s">
        <v>104</v>
      </c>
      <c r="D52" s="56" t="s">
        <v>59</v>
      </c>
      <c r="E52" s="57">
        <v>26</v>
      </c>
      <c r="F52" s="57">
        <v>58.81</v>
      </c>
      <c r="G52" s="57">
        <f>F52+(H9*F52)</f>
        <v>73.30078400000001</v>
      </c>
      <c r="H52" s="57">
        <f>G52*E52</f>
        <v>1905.820384</v>
      </c>
    </row>
    <row r="53" spans="1:8" ht="50.25" customHeight="1">
      <c r="A53" s="58" t="s">
        <v>521</v>
      </c>
      <c r="B53" s="59" t="s">
        <v>275</v>
      </c>
      <c r="C53" s="60" t="s">
        <v>269</v>
      </c>
      <c r="D53" s="56" t="s">
        <v>88</v>
      </c>
      <c r="E53" s="57">
        <v>2.03</v>
      </c>
      <c r="F53" s="57">
        <v>496.6</v>
      </c>
      <c r="G53" s="57">
        <f>F53+(H9*F53)</f>
        <v>618.9622400000001</v>
      </c>
      <c r="H53" s="57">
        <f>G53*E53</f>
        <v>1256.4933472</v>
      </c>
    </row>
    <row r="54" spans="1:8" s="18" customFormat="1" ht="42" customHeight="1">
      <c r="A54" s="147">
        <v>7</v>
      </c>
      <c r="B54" s="99"/>
      <c r="C54" s="100" t="s">
        <v>98</v>
      </c>
      <c r="D54" s="101"/>
      <c r="E54" s="102"/>
      <c r="F54" s="102"/>
      <c r="G54" s="102"/>
      <c r="H54" s="102">
        <f>H56</f>
        <v>4169.5819200000005</v>
      </c>
    </row>
    <row r="55" spans="1:8" s="111" customFormat="1" ht="42" customHeight="1" hidden="1">
      <c r="A55" s="113"/>
      <c r="B55" s="114">
        <v>92265</v>
      </c>
      <c r="C55" s="96" t="s">
        <v>276</v>
      </c>
      <c r="D55" s="109" t="s">
        <v>227</v>
      </c>
      <c r="E55" s="110"/>
      <c r="F55" s="110">
        <v>114.65</v>
      </c>
      <c r="G55" s="110"/>
      <c r="H55" s="115"/>
    </row>
    <row r="56" spans="1:8" s="46" customFormat="1" ht="42" customHeight="1">
      <c r="A56" s="65" t="s">
        <v>89</v>
      </c>
      <c r="B56" s="66" t="s">
        <v>100</v>
      </c>
      <c r="C56" s="67" t="s">
        <v>99</v>
      </c>
      <c r="D56" s="68" t="s">
        <v>59</v>
      </c>
      <c r="E56" s="69">
        <v>42</v>
      </c>
      <c r="F56" s="69">
        <v>79.65</v>
      </c>
      <c r="G56" s="69">
        <f>F56+(H9*F56)</f>
        <v>99.27576</v>
      </c>
      <c r="H56" s="69">
        <f>G56*E56</f>
        <v>4169.5819200000005</v>
      </c>
    </row>
    <row r="57" spans="1:8" s="17" customFormat="1" ht="42" customHeight="1">
      <c r="A57" s="147">
        <v>8</v>
      </c>
      <c r="B57" s="99"/>
      <c r="C57" s="100" t="s">
        <v>91</v>
      </c>
      <c r="D57" s="101"/>
      <c r="E57" s="102"/>
      <c r="F57" s="102"/>
      <c r="G57" s="102"/>
      <c r="H57" s="102">
        <f>H58+H59+H60</f>
        <v>4972.438016</v>
      </c>
    </row>
    <row r="58" spans="1:8" s="17" customFormat="1" ht="42" customHeight="1">
      <c r="A58" s="72" t="s">
        <v>188</v>
      </c>
      <c r="B58" s="62" t="s">
        <v>92</v>
      </c>
      <c r="C58" s="73" t="s">
        <v>90</v>
      </c>
      <c r="D58" s="63" t="s">
        <v>59</v>
      </c>
      <c r="E58" s="64">
        <v>23</v>
      </c>
      <c r="F58" s="64">
        <v>62.39</v>
      </c>
      <c r="G58" s="64">
        <f>F58+(H9*F58)</f>
        <v>77.762896</v>
      </c>
      <c r="H58" s="64">
        <f>G58*E58</f>
        <v>1788.5466079999999</v>
      </c>
    </row>
    <row r="59" spans="1:8" s="17" customFormat="1" ht="42" customHeight="1">
      <c r="A59" s="72" t="s">
        <v>522</v>
      </c>
      <c r="B59" s="62" t="s">
        <v>94</v>
      </c>
      <c r="C59" s="73" t="s">
        <v>93</v>
      </c>
      <c r="D59" s="63" t="s">
        <v>59</v>
      </c>
      <c r="E59" s="64">
        <v>25</v>
      </c>
      <c r="F59" s="64">
        <v>46.16</v>
      </c>
      <c r="G59" s="64">
        <f>F59+(H9*F59)</f>
        <v>57.533823999999996</v>
      </c>
      <c r="H59" s="64">
        <f>G59*E59</f>
        <v>1438.3455999999999</v>
      </c>
    </row>
    <row r="60" spans="1:8" s="17" customFormat="1" ht="42" customHeight="1">
      <c r="A60" s="72" t="s">
        <v>523</v>
      </c>
      <c r="B60" s="62" t="s">
        <v>96</v>
      </c>
      <c r="C60" s="73" t="s">
        <v>95</v>
      </c>
      <c r="D60" s="63" t="s">
        <v>59</v>
      </c>
      <c r="E60" s="64">
        <v>23</v>
      </c>
      <c r="F60" s="64">
        <v>60.89</v>
      </c>
      <c r="G60" s="64">
        <f>F60+(H9*F60)</f>
        <v>75.893296</v>
      </c>
      <c r="H60" s="64">
        <f>G60*E60</f>
        <v>1745.545808</v>
      </c>
    </row>
    <row r="61" spans="1:8" ht="33" customHeight="1">
      <c r="A61" s="147">
        <v>9</v>
      </c>
      <c r="B61" s="99"/>
      <c r="C61" s="100" t="s">
        <v>633</v>
      </c>
      <c r="D61" s="101"/>
      <c r="E61" s="102"/>
      <c r="F61" s="102"/>
      <c r="G61" s="102">
        <f>F61+(F61*$H$9)</f>
        <v>0</v>
      </c>
      <c r="H61" s="102">
        <f>H62+H65+H66</f>
        <v>9536.54143232</v>
      </c>
    </row>
    <row r="62" spans="1:8" ht="41.25" customHeight="1">
      <c r="A62" s="58" t="s">
        <v>183</v>
      </c>
      <c r="B62" s="59" t="s">
        <v>62</v>
      </c>
      <c r="C62" s="60" t="s">
        <v>277</v>
      </c>
      <c r="D62" s="56" t="s">
        <v>17</v>
      </c>
      <c r="E62" s="57">
        <v>2.34</v>
      </c>
      <c r="F62" s="57">
        <v>75.12</v>
      </c>
      <c r="G62" s="57">
        <f>F62+(H9*F62)</f>
        <v>93.629568</v>
      </c>
      <c r="H62" s="57">
        <f>G62*E62</f>
        <v>219.09318912</v>
      </c>
    </row>
    <row r="63" spans="1:8" ht="28.5" customHeight="1" hidden="1">
      <c r="A63" s="58" t="s">
        <v>97</v>
      </c>
      <c r="B63" s="70" t="s">
        <v>347</v>
      </c>
      <c r="C63" s="112" t="s">
        <v>84</v>
      </c>
      <c r="D63" s="117" t="s">
        <v>17</v>
      </c>
      <c r="E63" s="71"/>
      <c r="F63" s="71">
        <v>624.32</v>
      </c>
      <c r="G63" s="71">
        <f>F63+(H9*F63)</f>
        <v>778.152448</v>
      </c>
      <c r="H63" s="57">
        <f>G63*E63</f>
        <v>0</v>
      </c>
    </row>
    <row r="64" spans="1:8" ht="45.75" customHeight="1" hidden="1">
      <c r="A64" s="58"/>
      <c r="B64" s="120">
        <v>102253</v>
      </c>
      <c r="C64" s="112" t="s">
        <v>230</v>
      </c>
      <c r="D64" s="117" t="s">
        <v>17</v>
      </c>
      <c r="E64" s="71"/>
      <c r="F64" s="71">
        <v>585.75</v>
      </c>
      <c r="G64" s="71"/>
      <c r="H64" s="57">
        <f>G64*E64</f>
        <v>0</v>
      </c>
    </row>
    <row r="65" spans="1:8" ht="60" customHeight="1">
      <c r="A65" s="58" t="s">
        <v>189</v>
      </c>
      <c r="B65" s="185">
        <v>101963</v>
      </c>
      <c r="C65" s="60" t="s">
        <v>645</v>
      </c>
      <c r="D65" s="56" t="s">
        <v>17</v>
      </c>
      <c r="E65" s="57">
        <v>11</v>
      </c>
      <c r="F65" s="57">
        <v>239.48</v>
      </c>
      <c r="G65" s="57">
        <f>F65+(H9*F65)</f>
        <v>298.487872</v>
      </c>
      <c r="H65" s="57">
        <f>G65*E65</f>
        <v>3283.366592</v>
      </c>
    </row>
    <row r="66" spans="1:8" ht="45.75" customHeight="1">
      <c r="A66" s="58" t="s">
        <v>634</v>
      </c>
      <c r="B66" s="185">
        <v>102253</v>
      </c>
      <c r="C66" s="60" t="s">
        <v>646</v>
      </c>
      <c r="D66" s="56" t="s">
        <v>17</v>
      </c>
      <c r="E66" s="57">
        <v>7.2</v>
      </c>
      <c r="F66" s="57">
        <v>672.39</v>
      </c>
      <c r="G66" s="57">
        <f>F66+(H9*F66)</f>
        <v>838.066896</v>
      </c>
      <c r="H66" s="57">
        <f>G66*E66</f>
        <v>6034.0816512</v>
      </c>
    </row>
    <row r="67" spans="1:8" s="14" customFormat="1" ht="36" customHeight="1">
      <c r="A67" s="98">
        <v>10</v>
      </c>
      <c r="B67" s="99"/>
      <c r="C67" s="100" t="s">
        <v>21</v>
      </c>
      <c r="D67" s="101"/>
      <c r="E67" s="102"/>
      <c r="F67" s="102"/>
      <c r="G67" s="102">
        <f>F67+(F67*$H$9)</f>
        <v>0</v>
      </c>
      <c r="H67" s="102">
        <f>H68+H69+H70+H71+H72+H73</f>
        <v>4780.018784</v>
      </c>
    </row>
    <row r="68" spans="1:8" ht="62.25" customHeight="1">
      <c r="A68" s="58" t="s">
        <v>190</v>
      </c>
      <c r="B68" s="59" t="s">
        <v>55</v>
      </c>
      <c r="C68" s="60" t="s">
        <v>56</v>
      </c>
      <c r="D68" s="56" t="s">
        <v>17</v>
      </c>
      <c r="E68" s="57">
        <v>20</v>
      </c>
      <c r="F68" s="57">
        <v>34.83</v>
      </c>
      <c r="G68" s="57">
        <f>F68+(H9*F68)</f>
        <v>43.412112</v>
      </c>
      <c r="H68" s="57">
        <f aca="true" t="shared" si="1" ref="H68:H73">G68*E68</f>
        <v>868.24224</v>
      </c>
    </row>
    <row r="69" spans="1:8" ht="64.5" customHeight="1">
      <c r="A69" s="58" t="s">
        <v>191</v>
      </c>
      <c r="B69" s="59" t="s">
        <v>58</v>
      </c>
      <c r="C69" s="60" t="s">
        <v>57</v>
      </c>
      <c r="D69" s="56" t="s">
        <v>17</v>
      </c>
      <c r="E69" s="57">
        <v>20</v>
      </c>
      <c r="F69" s="57">
        <v>45.25</v>
      </c>
      <c r="G69" s="57">
        <f>F69+(H9*F69)</f>
        <v>56.3996</v>
      </c>
      <c r="H69" s="57">
        <f t="shared" si="1"/>
        <v>1127.992</v>
      </c>
    </row>
    <row r="70" spans="1:8" ht="42" customHeight="1">
      <c r="A70" s="58" t="s">
        <v>435</v>
      </c>
      <c r="B70" s="59" t="s">
        <v>278</v>
      </c>
      <c r="C70" s="60" t="s">
        <v>279</v>
      </c>
      <c r="D70" s="56" t="s">
        <v>59</v>
      </c>
      <c r="E70" s="57">
        <v>6.2</v>
      </c>
      <c r="F70" s="57">
        <v>99</v>
      </c>
      <c r="G70" s="57">
        <f>F70+(H9*F70)</f>
        <v>123.39359999999999</v>
      </c>
      <c r="H70" s="57">
        <f t="shared" si="1"/>
        <v>765.04032</v>
      </c>
    </row>
    <row r="71" spans="1:8" ht="43.5" customHeight="1">
      <c r="A71" s="58" t="s">
        <v>436</v>
      </c>
      <c r="B71" s="59" t="s">
        <v>61</v>
      </c>
      <c r="C71" s="60" t="s">
        <v>60</v>
      </c>
      <c r="D71" s="56" t="s">
        <v>59</v>
      </c>
      <c r="E71" s="57">
        <v>18</v>
      </c>
      <c r="F71" s="57">
        <v>57.37</v>
      </c>
      <c r="G71" s="57">
        <f>F71+(H9*F71)</f>
        <v>71.505968</v>
      </c>
      <c r="H71" s="57">
        <f t="shared" si="1"/>
        <v>1287.1074239999998</v>
      </c>
    </row>
    <row r="72" spans="1:8" s="18" customFormat="1" ht="52.5" customHeight="1">
      <c r="A72" s="58" t="s">
        <v>437</v>
      </c>
      <c r="B72" s="62" t="s">
        <v>213</v>
      </c>
      <c r="C72" s="73" t="s">
        <v>280</v>
      </c>
      <c r="D72" s="63" t="s">
        <v>59</v>
      </c>
      <c r="E72" s="64">
        <v>12</v>
      </c>
      <c r="F72" s="64">
        <v>34.52</v>
      </c>
      <c r="G72" s="64">
        <f>F72+(H9*F72)</f>
        <v>43.025728</v>
      </c>
      <c r="H72" s="57">
        <f t="shared" si="1"/>
        <v>516.308736</v>
      </c>
    </row>
    <row r="73" spans="1:8" s="18" customFormat="1" ht="70.5" customHeight="1">
      <c r="A73" s="58" t="s">
        <v>438</v>
      </c>
      <c r="B73" s="94">
        <v>89584</v>
      </c>
      <c r="C73" s="73" t="s">
        <v>281</v>
      </c>
      <c r="D73" s="63" t="s">
        <v>16</v>
      </c>
      <c r="E73" s="64">
        <v>4</v>
      </c>
      <c r="F73" s="64">
        <v>43.19</v>
      </c>
      <c r="G73" s="64">
        <f>F73+(H9*F73)</f>
        <v>53.832015999999996</v>
      </c>
      <c r="H73" s="57">
        <f t="shared" si="1"/>
        <v>215.32806399999998</v>
      </c>
    </row>
    <row r="74" spans="1:8" s="87" customFormat="1" ht="35.25" customHeight="1" hidden="1">
      <c r="A74" s="85">
        <v>9</v>
      </c>
      <c r="B74" s="77"/>
      <c r="C74" s="86" t="s">
        <v>63</v>
      </c>
      <c r="D74" s="80"/>
      <c r="E74" s="81"/>
      <c r="F74" s="81"/>
      <c r="G74" s="81"/>
      <c r="H74" s="81"/>
    </row>
    <row r="75" spans="1:9" s="83" customFormat="1" ht="42" customHeight="1" hidden="1">
      <c r="A75" s="77" t="s">
        <v>183</v>
      </c>
      <c r="B75" s="77">
        <v>89578</v>
      </c>
      <c r="C75" s="96" t="s">
        <v>280</v>
      </c>
      <c r="D75" s="77" t="s">
        <v>59</v>
      </c>
      <c r="E75" s="81"/>
      <c r="F75" s="81">
        <v>38.47</v>
      </c>
      <c r="G75" s="81">
        <f>F75+(H9*F75)</f>
        <v>47.949008</v>
      </c>
      <c r="H75" s="81">
        <f>G75*E75</f>
        <v>0</v>
      </c>
      <c r="I75" s="97"/>
    </row>
    <row r="76" spans="1:9" s="83" customFormat="1" ht="42" customHeight="1" hidden="1">
      <c r="A76" s="77" t="s">
        <v>189</v>
      </c>
      <c r="B76" s="77">
        <v>94971</v>
      </c>
      <c r="C76" s="79" t="s">
        <v>269</v>
      </c>
      <c r="D76" s="77" t="s">
        <v>88</v>
      </c>
      <c r="E76" s="81"/>
      <c r="F76" s="81">
        <v>493.97</v>
      </c>
      <c r="G76" s="81">
        <f>F76+(H9*F76)</f>
        <v>615.684208</v>
      </c>
      <c r="H76" s="81">
        <f>G76*E76</f>
        <v>0</v>
      </c>
      <c r="I76" s="97"/>
    </row>
    <row r="77" spans="1:9" ht="35.25" customHeight="1">
      <c r="A77" s="147">
        <v>11</v>
      </c>
      <c r="B77" s="98"/>
      <c r="C77" s="100" t="s">
        <v>231</v>
      </c>
      <c r="D77" s="98"/>
      <c r="E77" s="102"/>
      <c r="F77" s="102"/>
      <c r="G77" s="102">
        <f>F77+(F77*$H$9)</f>
        <v>0</v>
      </c>
      <c r="H77" s="102">
        <f>H79+H80+H81+H84+H89+H90+H93+H92+H91+H87+H88</f>
        <v>57063.91150687999</v>
      </c>
      <c r="I77" s="10"/>
    </row>
    <row r="78" spans="1:9" ht="38.25" customHeight="1" hidden="1">
      <c r="A78" s="58" t="s">
        <v>190</v>
      </c>
      <c r="B78" s="58">
        <v>94807</v>
      </c>
      <c r="C78" s="60" t="s">
        <v>214</v>
      </c>
      <c r="D78" s="58" t="s">
        <v>16</v>
      </c>
      <c r="E78" s="57"/>
      <c r="F78" s="57">
        <v>671.39</v>
      </c>
      <c r="G78" s="57">
        <f>F78+(H9*F78)</f>
        <v>836.820496</v>
      </c>
      <c r="H78" s="57">
        <f>G78*E78</f>
        <v>0</v>
      </c>
      <c r="I78" s="10"/>
    </row>
    <row r="79" spans="1:9" s="93" customFormat="1" ht="100.5" customHeight="1">
      <c r="A79" s="90" t="s">
        <v>192</v>
      </c>
      <c r="B79" s="162">
        <v>91314</v>
      </c>
      <c r="C79" s="91" t="s">
        <v>283</v>
      </c>
      <c r="D79" s="90" t="s">
        <v>16</v>
      </c>
      <c r="E79" s="50">
        <v>8</v>
      </c>
      <c r="F79" s="50">
        <v>865.69</v>
      </c>
      <c r="G79" s="50">
        <f>F79+(H9*F79)</f>
        <v>1078.996016</v>
      </c>
      <c r="H79" s="50">
        <f aca="true" t="shared" si="2" ref="H79:H86">E79*G79</f>
        <v>8631.968128</v>
      </c>
      <c r="I79" s="163"/>
    </row>
    <row r="80" spans="1:9" ht="103.5" customHeight="1">
      <c r="A80" s="58" t="s">
        <v>193</v>
      </c>
      <c r="B80" s="95">
        <v>91312</v>
      </c>
      <c r="C80" s="60" t="s">
        <v>282</v>
      </c>
      <c r="D80" s="58" t="s">
        <v>16</v>
      </c>
      <c r="E80" s="57">
        <v>1</v>
      </c>
      <c r="F80" s="57">
        <v>831.44</v>
      </c>
      <c r="G80" s="57">
        <f>F80+(H9*F80)</f>
        <v>1036.306816</v>
      </c>
      <c r="H80" s="57">
        <f t="shared" si="2"/>
        <v>1036.306816</v>
      </c>
      <c r="I80" s="10"/>
    </row>
    <row r="81" spans="1:9" ht="103.5" customHeight="1">
      <c r="A81" s="58" t="s">
        <v>194</v>
      </c>
      <c r="B81" s="95">
        <v>91315</v>
      </c>
      <c r="C81" s="60" t="s">
        <v>284</v>
      </c>
      <c r="D81" s="58" t="s">
        <v>16</v>
      </c>
      <c r="E81" s="57">
        <v>3</v>
      </c>
      <c r="F81" s="57">
        <v>940.18</v>
      </c>
      <c r="G81" s="57">
        <f>F81+(H9*F81)</f>
        <v>1171.840352</v>
      </c>
      <c r="H81" s="57">
        <f>E81*G81</f>
        <v>3515.5210559999996</v>
      </c>
      <c r="I81" s="10"/>
    </row>
    <row r="82" spans="1:9" ht="61.5" customHeight="1" hidden="1">
      <c r="A82" s="58" t="s">
        <v>436</v>
      </c>
      <c r="B82" s="95">
        <v>91341</v>
      </c>
      <c r="C82" s="60" t="s">
        <v>232</v>
      </c>
      <c r="D82" s="58" t="s">
        <v>16</v>
      </c>
      <c r="E82" s="57"/>
      <c r="F82" s="57">
        <v>550.6</v>
      </c>
      <c r="G82" s="57"/>
      <c r="H82" s="57">
        <f t="shared" si="2"/>
        <v>0</v>
      </c>
      <c r="I82" s="10"/>
    </row>
    <row r="83" spans="1:9" ht="90" customHeight="1" hidden="1">
      <c r="A83" s="58" t="s">
        <v>437</v>
      </c>
      <c r="B83" s="121" t="s">
        <v>234</v>
      </c>
      <c r="C83" s="112" t="s">
        <v>233</v>
      </c>
      <c r="D83" s="58" t="s">
        <v>16</v>
      </c>
      <c r="E83" s="71">
        <v>2.31</v>
      </c>
      <c r="F83" s="71">
        <v>374.95</v>
      </c>
      <c r="G83" s="57">
        <f>F83+(H9*F83)</f>
        <v>467.33768</v>
      </c>
      <c r="H83" s="57">
        <f t="shared" si="2"/>
        <v>1079.5500408</v>
      </c>
      <c r="I83" s="10"/>
    </row>
    <row r="84" spans="1:9" ht="129.75" customHeight="1">
      <c r="A84" s="58" t="s">
        <v>649</v>
      </c>
      <c r="B84" s="185" t="s">
        <v>637</v>
      </c>
      <c r="C84" s="60" t="s">
        <v>636</v>
      </c>
      <c r="D84" s="58" t="s">
        <v>16</v>
      </c>
      <c r="E84" s="57">
        <v>7</v>
      </c>
      <c r="F84" s="185">
        <v>1664.33</v>
      </c>
      <c r="G84" s="57">
        <f>F84+(H9*F84)</f>
        <v>2074.420912</v>
      </c>
      <c r="H84" s="57">
        <f>E84*G84</f>
        <v>14520.946384</v>
      </c>
      <c r="I84" s="10"/>
    </row>
    <row r="85" spans="1:9" ht="61.5" customHeight="1" hidden="1">
      <c r="A85" s="58" t="s">
        <v>439</v>
      </c>
      <c r="B85" s="95">
        <v>91338</v>
      </c>
      <c r="C85" s="60" t="s">
        <v>235</v>
      </c>
      <c r="D85" s="58" t="s">
        <v>16</v>
      </c>
      <c r="E85" s="57"/>
      <c r="F85" s="57">
        <v>715.14</v>
      </c>
      <c r="G85" s="57"/>
      <c r="H85" s="57">
        <f t="shared" si="2"/>
        <v>0</v>
      </c>
      <c r="I85" s="10"/>
    </row>
    <row r="86" spans="1:9" ht="61.5" customHeight="1" hidden="1">
      <c r="A86" s="58" t="s">
        <v>440</v>
      </c>
      <c r="B86" s="95">
        <v>100700</v>
      </c>
      <c r="C86" s="116" t="s">
        <v>372</v>
      </c>
      <c r="D86" s="58" t="s">
        <v>16</v>
      </c>
      <c r="E86" s="57"/>
      <c r="F86" s="57"/>
      <c r="G86" s="57">
        <f>F86+(H9*F86)</f>
        <v>0</v>
      </c>
      <c r="H86" s="57">
        <f t="shared" si="2"/>
        <v>0</v>
      </c>
      <c r="I86" s="10"/>
    </row>
    <row r="87" spans="1:9" ht="75.75" customHeight="1">
      <c r="A87" s="58" t="s">
        <v>441</v>
      </c>
      <c r="B87" s="185" t="s">
        <v>639</v>
      </c>
      <c r="C87" s="60" t="s">
        <v>638</v>
      </c>
      <c r="D87" s="58" t="s">
        <v>16</v>
      </c>
      <c r="E87" s="57">
        <v>2</v>
      </c>
      <c r="F87" s="57">
        <v>1815.08</v>
      </c>
      <c r="G87" s="57">
        <f>F87+(H9*F87)</f>
        <v>2262.315712</v>
      </c>
      <c r="H87" s="57">
        <f aca="true" t="shared" si="3" ref="H87:H93">E87*G87</f>
        <v>4524.631424</v>
      </c>
      <c r="I87" s="10"/>
    </row>
    <row r="88" spans="1:9" ht="73.5" customHeight="1">
      <c r="A88" s="58" t="s">
        <v>442</v>
      </c>
      <c r="B88" s="185" t="s">
        <v>641</v>
      </c>
      <c r="C88" s="60" t="s">
        <v>640</v>
      </c>
      <c r="D88" s="58" t="s">
        <v>16</v>
      </c>
      <c r="E88" s="57">
        <v>2</v>
      </c>
      <c r="F88" s="57">
        <v>2116.74</v>
      </c>
      <c r="G88" s="57">
        <f>F88+(H9*F88)</f>
        <v>2638.3047359999996</v>
      </c>
      <c r="H88" s="57">
        <f t="shared" si="3"/>
        <v>5276.609471999999</v>
      </c>
      <c r="I88" s="10"/>
    </row>
    <row r="89" spans="1:9" ht="116.25" customHeight="1">
      <c r="A89" s="58" t="s">
        <v>524</v>
      </c>
      <c r="B89" s="58">
        <v>94570</v>
      </c>
      <c r="C89" s="60" t="s">
        <v>496</v>
      </c>
      <c r="D89" s="58" t="s">
        <v>17</v>
      </c>
      <c r="E89" s="57">
        <v>4.63</v>
      </c>
      <c r="F89" s="148">
        <v>316.82</v>
      </c>
      <c r="G89" s="57">
        <f>F89+(H9*F89)</f>
        <v>394.884448</v>
      </c>
      <c r="H89" s="57">
        <f t="shared" si="3"/>
        <v>1828.31499424</v>
      </c>
      <c r="I89" s="10"/>
    </row>
    <row r="90" spans="1:9" ht="100.5" customHeight="1">
      <c r="A90" s="58">
        <v>11.8</v>
      </c>
      <c r="B90" s="95" t="s">
        <v>495</v>
      </c>
      <c r="C90" s="60" t="s">
        <v>494</v>
      </c>
      <c r="D90" s="58" t="s">
        <v>17</v>
      </c>
      <c r="E90" s="57">
        <v>6.16</v>
      </c>
      <c r="F90" s="148">
        <v>1055.61</v>
      </c>
      <c r="G90" s="57">
        <f>F90+(H9*F90)</f>
        <v>1315.712304</v>
      </c>
      <c r="H90" s="57">
        <f t="shared" si="3"/>
        <v>8104.78779264</v>
      </c>
      <c r="I90" s="10"/>
    </row>
    <row r="91" spans="1:9" ht="100.5" customHeight="1">
      <c r="A91" s="58" t="s">
        <v>525</v>
      </c>
      <c r="B91" s="185">
        <v>91341</v>
      </c>
      <c r="C91" s="60" t="s">
        <v>642</v>
      </c>
      <c r="D91" s="58" t="s">
        <v>499</v>
      </c>
      <c r="E91" s="57">
        <v>2</v>
      </c>
      <c r="F91" s="57">
        <v>2116.74</v>
      </c>
      <c r="G91" s="57">
        <f>F91+(H9*F91)</f>
        <v>2638.3047359999996</v>
      </c>
      <c r="H91" s="57">
        <f t="shared" si="3"/>
        <v>5276.609471999999</v>
      </c>
      <c r="I91" s="10"/>
    </row>
    <row r="92" spans="1:9" ht="100.5" customHeight="1">
      <c r="A92" s="58" t="s">
        <v>650</v>
      </c>
      <c r="B92" s="95">
        <v>100702</v>
      </c>
      <c r="C92" s="73" t="s">
        <v>493</v>
      </c>
      <c r="D92" s="58" t="s">
        <v>17</v>
      </c>
      <c r="E92" s="57">
        <v>4</v>
      </c>
      <c r="F92" s="57">
        <v>462.89</v>
      </c>
      <c r="G92" s="57">
        <f>F92+(H9*F92)</f>
        <v>576.946096</v>
      </c>
      <c r="H92" s="57">
        <f t="shared" si="3"/>
        <v>2307.784384</v>
      </c>
      <c r="I92" s="10"/>
    </row>
    <row r="93" spans="1:9" ht="90" customHeight="1">
      <c r="A93" s="58" t="s">
        <v>651</v>
      </c>
      <c r="B93" s="94">
        <v>100700</v>
      </c>
      <c r="C93" s="73" t="s">
        <v>497</v>
      </c>
      <c r="D93" s="58" t="s">
        <v>16</v>
      </c>
      <c r="E93" s="57">
        <v>2</v>
      </c>
      <c r="F93" s="57">
        <v>818.53</v>
      </c>
      <c r="G93" s="57">
        <f>F93+(H9*F93)</f>
        <v>1020.215792</v>
      </c>
      <c r="H93" s="57">
        <f t="shared" si="3"/>
        <v>2040.431584</v>
      </c>
      <c r="I93" s="10"/>
    </row>
    <row r="94" spans="1:10" s="14" customFormat="1" ht="32.25" customHeight="1">
      <c r="A94" s="147">
        <v>12</v>
      </c>
      <c r="B94" s="98"/>
      <c r="C94" s="100" t="s">
        <v>22</v>
      </c>
      <c r="D94" s="101"/>
      <c r="E94" s="102"/>
      <c r="F94" s="102"/>
      <c r="G94" s="102"/>
      <c r="H94" s="102">
        <f>H96+H97+H98+H99+H101+H102</f>
        <v>69705.141236</v>
      </c>
      <c r="J94" s="15"/>
    </row>
    <row r="95" spans="1:8" s="83" customFormat="1" ht="45.75" customHeight="1" hidden="1">
      <c r="A95" s="77" t="s">
        <v>192</v>
      </c>
      <c r="B95" s="77">
        <v>94964</v>
      </c>
      <c r="C95" s="79" t="s">
        <v>121</v>
      </c>
      <c r="D95" s="77" t="s">
        <v>88</v>
      </c>
      <c r="E95" s="81"/>
      <c r="F95" s="81">
        <v>396.14</v>
      </c>
      <c r="G95" s="81">
        <f>F95+(H9*F95)</f>
        <v>493.748896</v>
      </c>
      <c r="H95" s="81">
        <f>G95*E95</f>
        <v>0</v>
      </c>
    </row>
    <row r="96" spans="1:8" s="93" customFormat="1" ht="45.75" customHeight="1">
      <c r="A96" s="90" t="s">
        <v>195</v>
      </c>
      <c r="B96" s="127" t="s">
        <v>240</v>
      </c>
      <c r="C96" s="67" t="s">
        <v>487</v>
      </c>
      <c r="D96" s="65" t="s">
        <v>17</v>
      </c>
      <c r="E96" s="69">
        <v>26.4</v>
      </c>
      <c r="F96" s="69">
        <v>59.56</v>
      </c>
      <c r="G96" s="50">
        <f>F96+(H9*F96)</f>
        <v>74.235584</v>
      </c>
      <c r="H96" s="50">
        <f>E96*G96</f>
        <v>1959.8194176</v>
      </c>
    </row>
    <row r="97" spans="1:8" ht="60" customHeight="1">
      <c r="A97" s="58" t="s">
        <v>196</v>
      </c>
      <c r="B97" s="72" t="s">
        <v>239</v>
      </c>
      <c r="C97" s="73" t="s">
        <v>238</v>
      </c>
      <c r="D97" s="72" t="s">
        <v>17</v>
      </c>
      <c r="E97" s="64">
        <v>26.4</v>
      </c>
      <c r="F97" s="64">
        <v>36.4</v>
      </c>
      <c r="G97" s="57">
        <f>F97+(H9*F97)</f>
        <v>45.36896</v>
      </c>
      <c r="H97" s="50">
        <f>E97*G97</f>
        <v>1197.740544</v>
      </c>
    </row>
    <row r="98" spans="1:9" ht="59.25" customHeight="1">
      <c r="A98" s="58" t="s">
        <v>443</v>
      </c>
      <c r="B98" s="58">
        <v>87251</v>
      </c>
      <c r="C98" s="60" t="s">
        <v>285</v>
      </c>
      <c r="D98" s="56" t="s">
        <v>17</v>
      </c>
      <c r="E98" s="57">
        <v>69.73</v>
      </c>
      <c r="F98" s="57">
        <v>49.47</v>
      </c>
      <c r="G98" s="57">
        <f>F98+(H9*F98)</f>
        <v>61.659408</v>
      </c>
      <c r="H98" s="57">
        <f>G98*E98</f>
        <v>4299.510519840001</v>
      </c>
      <c r="I98" s="10"/>
    </row>
    <row r="99" spans="1:9" ht="75.75" customHeight="1">
      <c r="A99" s="58" t="s">
        <v>526</v>
      </c>
      <c r="B99" s="58" t="s">
        <v>349</v>
      </c>
      <c r="C99" s="60" t="s">
        <v>348</v>
      </c>
      <c r="D99" s="58" t="s">
        <v>59</v>
      </c>
      <c r="E99" s="57">
        <v>90.82</v>
      </c>
      <c r="F99" s="57">
        <v>12.41</v>
      </c>
      <c r="G99" s="57">
        <f>F99+(H9*F99)</f>
        <v>15.467824</v>
      </c>
      <c r="H99" s="57">
        <f>G99*E99</f>
        <v>1404.7877756799999</v>
      </c>
      <c r="I99" s="10"/>
    </row>
    <row r="100" spans="1:9" ht="58.5" customHeight="1" hidden="1">
      <c r="A100" s="58"/>
      <c r="B100" s="120">
        <v>98680</v>
      </c>
      <c r="C100" s="112" t="s">
        <v>241</v>
      </c>
      <c r="D100" s="122" t="s">
        <v>17</v>
      </c>
      <c r="E100" s="71"/>
      <c r="F100" s="71">
        <v>45.61</v>
      </c>
      <c r="G100" s="57"/>
      <c r="H100" s="57">
        <f>G100*E100</f>
        <v>0</v>
      </c>
      <c r="I100" s="10"/>
    </row>
    <row r="101" spans="1:9" ht="37.5" customHeight="1">
      <c r="A101" s="58" t="s">
        <v>527</v>
      </c>
      <c r="B101" s="58">
        <v>101727</v>
      </c>
      <c r="C101" s="73" t="s">
        <v>489</v>
      </c>
      <c r="D101" s="72" t="s">
        <v>17</v>
      </c>
      <c r="E101" s="64">
        <v>181.43</v>
      </c>
      <c r="F101" s="57">
        <v>195.22</v>
      </c>
      <c r="G101" s="57">
        <f>F101+(H9*F101)</f>
        <v>243.322208</v>
      </c>
      <c r="H101" s="57">
        <f>G101*E101</f>
        <v>44145.94819744</v>
      </c>
      <c r="I101" s="10"/>
    </row>
    <row r="102" spans="1:9" ht="37.5" customHeight="1">
      <c r="A102" s="58" t="s">
        <v>528</v>
      </c>
      <c r="B102" s="58">
        <v>101742</v>
      </c>
      <c r="C102" s="73" t="s">
        <v>488</v>
      </c>
      <c r="D102" s="72" t="s">
        <v>59</v>
      </c>
      <c r="E102" s="64">
        <v>228.96</v>
      </c>
      <c r="F102" s="57">
        <v>58.51</v>
      </c>
      <c r="G102" s="57">
        <f>F102+(H9*F102)</f>
        <v>72.926864</v>
      </c>
      <c r="H102" s="57">
        <f>G102*E102</f>
        <v>16697.33478144</v>
      </c>
      <c r="I102" s="10"/>
    </row>
    <row r="103" spans="1:9" s="14" customFormat="1" ht="39" customHeight="1">
      <c r="A103" s="147">
        <v>13</v>
      </c>
      <c r="B103" s="99"/>
      <c r="C103" s="100" t="s">
        <v>23</v>
      </c>
      <c r="D103" s="101"/>
      <c r="E103" s="102"/>
      <c r="F103" s="102"/>
      <c r="G103" s="102"/>
      <c r="H103" s="102">
        <f>H105+H107+H109</f>
        <v>22938.31347312</v>
      </c>
      <c r="I103" s="15"/>
    </row>
    <row r="104" spans="1:8" s="83" customFormat="1" ht="50.25" customHeight="1" hidden="1">
      <c r="A104" s="77" t="s">
        <v>195</v>
      </c>
      <c r="B104" s="78" t="s">
        <v>53</v>
      </c>
      <c r="C104" s="79" t="s">
        <v>286</v>
      </c>
      <c r="D104" s="80" t="s">
        <v>17</v>
      </c>
      <c r="E104" s="81"/>
      <c r="F104" s="81">
        <v>7.92</v>
      </c>
      <c r="G104" s="81">
        <f>F104+(H9*F104)</f>
        <v>9.871488</v>
      </c>
      <c r="H104" s="81">
        <f>G104*E104</f>
        <v>0</v>
      </c>
    </row>
    <row r="105" spans="1:8" ht="50.25" customHeight="1">
      <c r="A105" s="58" t="s">
        <v>444</v>
      </c>
      <c r="B105" s="59" t="s">
        <v>243</v>
      </c>
      <c r="C105" s="60" t="s">
        <v>628</v>
      </c>
      <c r="D105" s="56" t="s">
        <v>17</v>
      </c>
      <c r="E105" s="57">
        <v>262.47</v>
      </c>
      <c r="F105" s="57">
        <v>4.71</v>
      </c>
      <c r="G105" s="57">
        <f>F105+(H9*F105)</f>
        <v>5.870544</v>
      </c>
      <c r="H105" s="57">
        <f>E105*G105</f>
        <v>1540.8416836800002</v>
      </c>
    </row>
    <row r="106" spans="1:9" s="83" customFormat="1" ht="63" customHeight="1" hidden="1">
      <c r="A106" s="77" t="s">
        <v>196</v>
      </c>
      <c r="B106" s="77">
        <v>87775</v>
      </c>
      <c r="C106" s="79" t="s">
        <v>287</v>
      </c>
      <c r="D106" s="80" t="s">
        <v>17</v>
      </c>
      <c r="E106" s="81"/>
      <c r="F106" s="81">
        <v>51.32</v>
      </c>
      <c r="G106" s="81">
        <f>F106+(H9*F106)</f>
        <v>63.965248</v>
      </c>
      <c r="H106" s="57">
        <f>E106*G106</f>
        <v>0</v>
      </c>
      <c r="I106" s="82"/>
    </row>
    <row r="107" spans="1:9" ht="48.75" customHeight="1">
      <c r="A107" s="58" t="s">
        <v>197</v>
      </c>
      <c r="B107" s="58">
        <v>87792</v>
      </c>
      <c r="C107" s="60" t="s">
        <v>485</v>
      </c>
      <c r="D107" s="56" t="s">
        <v>17</v>
      </c>
      <c r="E107" s="57">
        <v>224.97</v>
      </c>
      <c r="F107" s="57">
        <v>39.38</v>
      </c>
      <c r="G107" s="57">
        <f>F107+(H9*F107)</f>
        <v>49.083232</v>
      </c>
      <c r="H107" s="57">
        <f>E107*G107</f>
        <v>11042.25470304</v>
      </c>
      <c r="I107" s="13"/>
    </row>
    <row r="108" spans="1:9" ht="48.75" customHeight="1" hidden="1">
      <c r="A108" s="58"/>
      <c r="B108" s="58">
        <v>87543</v>
      </c>
      <c r="C108" s="60" t="s">
        <v>244</v>
      </c>
      <c r="D108" s="56" t="s">
        <v>17</v>
      </c>
      <c r="E108" s="57"/>
      <c r="F108" s="57">
        <v>23.12</v>
      </c>
      <c r="G108" s="57"/>
      <c r="H108" s="57">
        <f>E108*G108</f>
        <v>0</v>
      </c>
      <c r="I108" s="13"/>
    </row>
    <row r="109" spans="1:8" ht="74.25" customHeight="1">
      <c r="A109" s="58" t="s">
        <v>198</v>
      </c>
      <c r="B109" s="59" t="s">
        <v>54</v>
      </c>
      <c r="C109" s="60" t="s">
        <v>626</v>
      </c>
      <c r="D109" s="56" t="s">
        <v>17</v>
      </c>
      <c r="E109" s="57">
        <v>129.45</v>
      </c>
      <c r="F109" s="57">
        <v>64.18</v>
      </c>
      <c r="G109" s="57">
        <f>F109+(H9*F109)</f>
        <v>79.99395200000001</v>
      </c>
      <c r="H109" s="57">
        <f>E109*G109</f>
        <v>10355.2170864</v>
      </c>
    </row>
    <row r="110" spans="1:8" ht="38.25" customHeight="1">
      <c r="A110" s="98">
        <v>14</v>
      </c>
      <c r="B110" s="99"/>
      <c r="C110" s="100" t="s">
        <v>26</v>
      </c>
      <c r="D110" s="101"/>
      <c r="E110" s="102"/>
      <c r="F110" s="102"/>
      <c r="G110" s="102">
        <f>F110+(F110*$H$9)</f>
        <v>0</v>
      </c>
      <c r="H110" s="102">
        <f>H111+H112+H113+H114+H115+H116+H117+H118+H119+H121+H122+H123+H125+H126+H128+H129</f>
        <v>6599.637136000001</v>
      </c>
    </row>
    <row r="111" spans="1:8" ht="51.75" customHeight="1">
      <c r="A111" s="58" t="s">
        <v>199</v>
      </c>
      <c r="B111" s="59" t="s">
        <v>248</v>
      </c>
      <c r="C111" s="73" t="s">
        <v>288</v>
      </c>
      <c r="D111" s="56" t="s">
        <v>59</v>
      </c>
      <c r="E111" s="57">
        <v>80</v>
      </c>
      <c r="F111" s="57">
        <v>5.46</v>
      </c>
      <c r="G111" s="57">
        <f>F111+(H9*F111)</f>
        <v>6.805344</v>
      </c>
      <c r="H111" s="57">
        <f aca="true" t="shared" si="4" ref="H111:H119">E111*G111</f>
        <v>544.42752</v>
      </c>
    </row>
    <row r="112" spans="1:8" ht="51.75" customHeight="1">
      <c r="A112" s="58" t="s">
        <v>200</v>
      </c>
      <c r="B112" s="59" t="s">
        <v>249</v>
      </c>
      <c r="C112" s="73" t="s">
        <v>289</v>
      </c>
      <c r="D112" s="56" t="s">
        <v>59</v>
      </c>
      <c r="E112" s="57">
        <v>38</v>
      </c>
      <c r="F112" s="57">
        <v>18.44</v>
      </c>
      <c r="G112" s="57">
        <f>F112+(H9*F112)</f>
        <v>22.983616</v>
      </c>
      <c r="H112" s="57">
        <f t="shared" si="4"/>
        <v>873.3774080000001</v>
      </c>
    </row>
    <row r="113" spans="1:8" ht="51.75" customHeight="1">
      <c r="A113" s="58" t="s">
        <v>201</v>
      </c>
      <c r="B113" s="59" t="s">
        <v>291</v>
      </c>
      <c r="C113" s="73" t="s">
        <v>292</v>
      </c>
      <c r="D113" s="56" t="s">
        <v>16</v>
      </c>
      <c r="E113" s="57">
        <v>26</v>
      </c>
      <c r="F113" s="57">
        <v>5.81</v>
      </c>
      <c r="G113" s="57">
        <f>F113+(H9*102)</f>
        <v>30.9428</v>
      </c>
      <c r="H113" s="57">
        <f t="shared" si="4"/>
        <v>804.5128</v>
      </c>
    </row>
    <row r="114" spans="1:8" ht="51.75" customHeight="1">
      <c r="A114" s="58" t="s">
        <v>215</v>
      </c>
      <c r="B114" s="59" t="s">
        <v>250</v>
      </c>
      <c r="C114" s="73" t="s">
        <v>290</v>
      </c>
      <c r="D114" s="56" t="s">
        <v>16</v>
      </c>
      <c r="E114" s="57">
        <v>9</v>
      </c>
      <c r="F114" s="57">
        <v>11.28</v>
      </c>
      <c r="G114" s="57">
        <f>F114+(H9*F114)</f>
        <v>14.059391999999999</v>
      </c>
      <c r="H114" s="57">
        <f t="shared" si="4"/>
        <v>126.534528</v>
      </c>
    </row>
    <row r="115" spans="1:8" ht="51.75" customHeight="1">
      <c r="A115" s="58" t="s">
        <v>216</v>
      </c>
      <c r="B115" s="59" t="s">
        <v>251</v>
      </c>
      <c r="C115" s="73" t="s">
        <v>293</v>
      </c>
      <c r="D115" s="56" t="s">
        <v>16</v>
      </c>
      <c r="E115" s="57">
        <v>7</v>
      </c>
      <c r="F115" s="57">
        <v>5.87</v>
      </c>
      <c r="G115" s="57">
        <f>F115+(H9*F115)</f>
        <v>7.316368000000001</v>
      </c>
      <c r="H115" s="57">
        <f t="shared" si="4"/>
        <v>51.21457600000001</v>
      </c>
    </row>
    <row r="116" spans="1:8" ht="51.75" customHeight="1">
      <c r="A116" s="58" t="s">
        <v>448</v>
      </c>
      <c r="B116" s="59" t="s">
        <v>252</v>
      </c>
      <c r="C116" s="73" t="s">
        <v>294</v>
      </c>
      <c r="D116" s="56" t="s">
        <v>16</v>
      </c>
      <c r="E116" s="57">
        <v>4</v>
      </c>
      <c r="F116" s="57">
        <v>16.27</v>
      </c>
      <c r="G116" s="57">
        <f>F116+(H9*F116)</f>
        <v>20.278928</v>
      </c>
      <c r="H116" s="57">
        <f t="shared" si="4"/>
        <v>81.115712</v>
      </c>
    </row>
    <row r="117" spans="1:8" ht="51.75" customHeight="1">
      <c r="A117" s="58" t="s">
        <v>449</v>
      </c>
      <c r="B117" s="59" t="s">
        <v>253</v>
      </c>
      <c r="C117" s="73" t="s">
        <v>295</v>
      </c>
      <c r="D117" s="56" t="s">
        <v>16</v>
      </c>
      <c r="E117" s="57">
        <v>35</v>
      </c>
      <c r="F117" s="57">
        <v>9.02</v>
      </c>
      <c r="G117" s="57">
        <f>F117+(H9*F117)</f>
        <v>11.242528</v>
      </c>
      <c r="H117" s="57">
        <f t="shared" si="4"/>
        <v>393.48848</v>
      </c>
    </row>
    <row r="118" spans="1:8" ht="51.75" customHeight="1">
      <c r="A118" s="58" t="s">
        <v>450</v>
      </c>
      <c r="B118" s="59" t="s">
        <v>254</v>
      </c>
      <c r="C118" s="73" t="s">
        <v>296</v>
      </c>
      <c r="D118" s="56" t="s">
        <v>16</v>
      </c>
      <c r="E118" s="57">
        <v>14</v>
      </c>
      <c r="F118" s="57">
        <v>13.68</v>
      </c>
      <c r="G118" s="57">
        <f>F118+(H9*F118)</f>
        <v>17.050752</v>
      </c>
      <c r="H118" s="57">
        <f t="shared" si="4"/>
        <v>238.71052799999998</v>
      </c>
    </row>
    <row r="119" spans="1:8" ht="51.75" customHeight="1">
      <c r="A119" s="58" t="s">
        <v>451</v>
      </c>
      <c r="B119" s="59" t="s">
        <v>255</v>
      </c>
      <c r="C119" s="73" t="s">
        <v>482</v>
      </c>
      <c r="D119" s="56" t="s">
        <v>16</v>
      </c>
      <c r="E119" s="57">
        <v>29</v>
      </c>
      <c r="F119" s="57">
        <v>12.7</v>
      </c>
      <c r="G119" s="57">
        <f>F119+(H9*F119)</f>
        <v>15.829279999999999</v>
      </c>
      <c r="H119" s="57">
        <f t="shared" si="4"/>
        <v>459.04911999999996</v>
      </c>
    </row>
    <row r="120" spans="1:8" ht="51.75" customHeight="1" hidden="1">
      <c r="A120" s="58" t="s">
        <v>445</v>
      </c>
      <c r="B120" s="62" t="s">
        <v>378</v>
      </c>
      <c r="C120" s="73" t="s">
        <v>377</v>
      </c>
      <c r="D120" s="56" t="s">
        <v>16</v>
      </c>
      <c r="E120" s="57">
        <v>21</v>
      </c>
      <c r="F120" s="57">
        <v>18.25</v>
      </c>
      <c r="G120" s="57">
        <f>F120+(H9*F120)</f>
        <v>22.7468</v>
      </c>
      <c r="H120" s="57">
        <f aca="true" t="shared" si="5" ref="H120:H127">E120*G120</f>
        <v>477.6828</v>
      </c>
    </row>
    <row r="121" spans="1:8" ht="51.75" customHeight="1">
      <c r="A121" s="58" t="s">
        <v>452</v>
      </c>
      <c r="B121" s="59" t="s">
        <v>256</v>
      </c>
      <c r="C121" s="73" t="s">
        <v>297</v>
      </c>
      <c r="D121" s="56" t="s">
        <v>16</v>
      </c>
      <c r="E121" s="57">
        <v>17</v>
      </c>
      <c r="F121" s="57">
        <v>12.45</v>
      </c>
      <c r="G121" s="57">
        <f>F121+(H9*F121)</f>
        <v>15.517679999999999</v>
      </c>
      <c r="H121" s="57">
        <f t="shared" si="5"/>
        <v>263.80055999999996</v>
      </c>
    </row>
    <row r="122" spans="1:8" ht="51.75" customHeight="1">
      <c r="A122" s="58" t="s">
        <v>453</v>
      </c>
      <c r="B122" s="59" t="s">
        <v>257</v>
      </c>
      <c r="C122" s="73" t="s">
        <v>298</v>
      </c>
      <c r="D122" s="56" t="s">
        <v>16</v>
      </c>
      <c r="E122" s="57">
        <v>6</v>
      </c>
      <c r="F122" s="57">
        <v>21.75</v>
      </c>
      <c r="G122" s="57">
        <f>F122+(H9*F122)</f>
        <v>27.1092</v>
      </c>
      <c r="H122" s="57">
        <f t="shared" si="5"/>
        <v>162.6552</v>
      </c>
    </row>
    <row r="123" spans="1:8" ht="51.75" customHeight="1">
      <c r="A123" s="58" t="s">
        <v>454</v>
      </c>
      <c r="B123" s="59" t="s">
        <v>480</v>
      </c>
      <c r="C123" s="73" t="s">
        <v>481</v>
      </c>
      <c r="D123" s="56" t="s">
        <v>16</v>
      </c>
      <c r="E123" s="57">
        <v>5</v>
      </c>
      <c r="F123" s="57">
        <v>21.76</v>
      </c>
      <c r="G123" s="57">
        <f>F123+(H9*F123)</f>
        <v>27.121664000000003</v>
      </c>
      <c r="H123" s="57">
        <f t="shared" si="5"/>
        <v>135.60832000000002</v>
      </c>
    </row>
    <row r="124" spans="1:8" ht="51.75" customHeight="1" hidden="1">
      <c r="A124" s="58" t="s">
        <v>446</v>
      </c>
      <c r="B124" s="59" t="s">
        <v>258</v>
      </c>
      <c r="C124" s="73" t="s">
        <v>299</v>
      </c>
      <c r="D124" s="56" t="s">
        <v>16</v>
      </c>
      <c r="E124" s="57"/>
      <c r="F124" s="57">
        <v>5.44</v>
      </c>
      <c r="G124" s="57"/>
      <c r="H124" s="57">
        <f t="shared" si="5"/>
        <v>0</v>
      </c>
    </row>
    <row r="125" spans="1:8" ht="51.75" customHeight="1">
      <c r="A125" s="58" t="s">
        <v>455</v>
      </c>
      <c r="B125" s="59" t="s">
        <v>77</v>
      </c>
      <c r="C125" s="60" t="s">
        <v>76</v>
      </c>
      <c r="D125" s="56" t="s">
        <v>16</v>
      </c>
      <c r="E125" s="57">
        <v>13</v>
      </c>
      <c r="F125" s="57">
        <v>127.06</v>
      </c>
      <c r="G125" s="57">
        <f>F125+(H9*F125)</f>
        <v>158.367584</v>
      </c>
      <c r="H125" s="57">
        <f t="shared" si="5"/>
        <v>2058.778592</v>
      </c>
    </row>
    <row r="126" spans="1:8" ht="51.75" customHeight="1">
      <c r="A126" s="58" t="s">
        <v>456</v>
      </c>
      <c r="B126" s="59" t="s">
        <v>363</v>
      </c>
      <c r="C126" s="73" t="s">
        <v>364</v>
      </c>
      <c r="D126" s="56" t="s">
        <v>16</v>
      </c>
      <c r="E126" s="57">
        <v>14</v>
      </c>
      <c r="F126" s="57">
        <v>4.03</v>
      </c>
      <c r="G126" s="57">
        <f>F126+(H9*F126)</f>
        <v>5.022992</v>
      </c>
      <c r="H126" s="57">
        <f t="shared" si="5"/>
        <v>70.321888</v>
      </c>
    </row>
    <row r="127" spans="1:8" s="83" customFormat="1" ht="51.75" customHeight="1" hidden="1">
      <c r="A127" s="58" t="s">
        <v>447</v>
      </c>
      <c r="B127" s="78" t="s">
        <v>75</v>
      </c>
      <c r="C127" s="79" t="s">
        <v>74</v>
      </c>
      <c r="D127" s="80" t="s">
        <v>16</v>
      </c>
      <c r="E127" s="81"/>
      <c r="F127" s="81">
        <v>114.14</v>
      </c>
      <c r="G127" s="81">
        <f>F127+(H9*F127)</f>
        <v>142.264096</v>
      </c>
      <c r="H127" s="57">
        <f t="shared" si="5"/>
        <v>0</v>
      </c>
    </row>
    <row r="128" spans="1:8" s="93" customFormat="1" ht="51.75" customHeight="1">
      <c r="A128" s="58" t="s">
        <v>457</v>
      </c>
      <c r="B128" s="48" t="s">
        <v>366</v>
      </c>
      <c r="C128" s="91" t="s">
        <v>365</v>
      </c>
      <c r="D128" s="49" t="s">
        <v>16</v>
      </c>
      <c r="E128" s="50">
        <v>11</v>
      </c>
      <c r="F128" s="50">
        <v>16.57</v>
      </c>
      <c r="G128" s="50">
        <f>F128+(H9*F128)</f>
        <v>20.652848</v>
      </c>
      <c r="H128" s="57">
        <f>E128*G128</f>
        <v>227.18132799999998</v>
      </c>
    </row>
    <row r="129" spans="1:8" s="93" customFormat="1" ht="51.75" customHeight="1">
      <c r="A129" s="58" t="s">
        <v>458</v>
      </c>
      <c r="B129" s="48" t="s">
        <v>643</v>
      </c>
      <c r="C129" s="91" t="s">
        <v>74</v>
      </c>
      <c r="D129" s="49" t="s">
        <v>16</v>
      </c>
      <c r="E129" s="50">
        <v>2</v>
      </c>
      <c r="F129" s="50">
        <v>43.67</v>
      </c>
      <c r="G129" s="50">
        <f>F129+(H9*F129)</f>
        <v>54.430288000000004</v>
      </c>
      <c r="H129" s="57">
        <f>E129*G129</f>
        <v>108.86057600000001</v>
      </c>
    </row>
    <row r="130" spans="1:8" ht="39.75" customHeight="1">
      <c r="A130" s="98">
        <v>15</v>
      </c>
      <c r="B130" s="99"/>
      <c r="C130" s="100" t="s">
        <v>118</v>
      </c>
      <c r="D130" s="101"/>
      <c r="E130" s="102"/>
      <c r="F130" s="102"/>
      <c r="G130" s="102"/>
      <c r="H130" s="102">
        <f>H136+H137+H138+H139+H141+H143+H144+H146+H148+H149+H152+H153+H154+H155+H156+H157+H158+H159</f>
        <v>10342.789232000001</v>
      </c>
    </row>
    <row r="131" spans="1:8" s="111" customFormat="1" ht="55.5" customHeight="1" hidden="1">
      <c r="A131" s="107" t="s">
        <v>199</v>
      </c>
      <c r="B131" s="108" t="s">
        <v>210</v>
      </c>
      <c r="C131" s="96" t="s">
        <v>300</v>
      </c>
      <c r="D131" s="109" t="s">
        <v>59</v>
      </c>
      <c r="E131" s="110"/>
      <c r="F131" s="110">
        <v>30.98</v>
      </c>
      <c r="G131" s="110">
        <f>F131+(H9*F131)</f>
        <v>38.613472</v>
      </c>
      <c r="H131" s="110">
        <f>G131*E131</f>
        <v>0</v>
      </c>
    </row>
    <row r="132" spans="1:8" s="111" customFormat="1" ht="52.5" customHeight="1" hidden="1">
      <c r="A132" s="107" t="s">
        <v>200</v>
      </c>
      <c r="B132" s="108" t="s">
        <v>211</v>
      </c>
      <c r="C132" s="96" t="s">
        <v>301</v>
      </c>
      <c r="D132" s="109" t="s">
        <v>59</v>
      </c>
      <c r="E132" s="110"/>
      <c r="F132" s="110">
        <v>15.56</v>
      </c>
      <c r="G132" s="110">
        <f>F132+(H9*F132)</f>
        <v>19.393984</v>
      </c>
      <c r="H132" s="110">
        <f>G132*E132</f>
        <v>0</v>
      </c>
    </row>
    <row r="133" spans="1:8" s="18" customFormat="1" ht="53.25" customHeight="1" hidden="1">
      <c r="A133" s="72" t="s">
        <v>201</v>
      </c>
      <c r="B133" s="70" t="s">
        <v>212</v>
      </c>
      <c r="C133" s="112" t="s">
        <v>357</v>
      </c>
      <c r="D133" s="117" t="s">
        <v>16</v>
      </c>
      <c r="E133" s="71"/>
      <c r="F133" s="71">
        <v>282.05</v>
      </c>
      <c r="G133" s="71">
        <f>F133+(H9*F133)</f>
        <v>351.54712</v>
      </c>
      <c r="H133" s="64">
        <f>G133*E133</f>
        <v>0</v>
      </c>
    </row>
    <row r="134" spans="1:8" ht="53.25" customHeight="1" hidden="1">
      <c r="A134" s="58" t="s">
        <v>215</v>
      </c>
      <c r="B134" s="59" t="s">
        <v>114</v>
      </c>
      <c r="C134" s="73" t="s">
        <v>302</v>
      </c>
      <c r="D134" s="56" t="s">
        <v>16</v>
      </c>
      <c r="E134" s="57"/>
      <c r="F134" s="57">
        <v>45.76</v>
      </c>
      <c r="G134" s="57">
        <f>F134+(H9*F134)</f>
        <v>57.035264</v>
      </c>
      <c r="H134" s="57">
        <f>G134*E134</f>
        <v>0</v>
      </c>
    </row>
    <row r="135" spans="1:8" ht="53.25" customHeight="1" hidden="1">
      <c r="A135" s="58" t="s">
        <v>216</v>
      </c>
      <c r="B135" s="59" t="s">
        <v>115</v>
      </c>
      <c r="C135" s="73" t="s">
        <v>303</v>
      </c>
      <c r="D135" s="56" t="s">
        <v>16</v>
      </c>
      <c r="E135" s="57"/>
      <c r="F135" s="57">
        <v>19.96</v>
      </c>
      <c r="G135" s="57">
        <f>F135+(H9*F135)</f>
        <v>24.878144000000002</v>
      </c>
      <c r="H135" s="57">
        <f>G135*E135</f>
        <v>0</v>
      </c>
    </row>
    <row r="136" spans="1:8" s="169" customFormat="1" ht="53.25" customHeight="1">
      <c r="A136" s="164" t="s">
        <v>202</v>
      </c>
      <c r="B136" s="165" t="s">
        <v>259</v>
      </c>
      <c r="C136" s="166" t="s">
        <v>304</v>
      </c>
      <c r="D136" s="167" t="s">
        <v>59</v>
      </c>
      <c r="E136" s="168">
        <v>22</v>
      </c>
      <c r="F136" s="168">
        <v>38.05</v>
      </c>
      <c r="G136" s="168">
        <f>F136+(H9*F136)</f>
        <v>47.42552</v>
      </c>
      <c r="H136" s="168">
        <f>E136*G136</f>
        <v>1043.36144</v>
      </c>
    </row>
    <row r="137" spans="1:8" ht="53.25" customHeight="1">
      <c r="A137" s="58" t="s">
        <v>203</v>
      </c>
      <c r="B137" s="59" t="s">
        <v>260</v>
      </c>
      <c r="C137" s="73" t="s">
        <v>305</v>
      </c>
      <c r="D137" s="56" t="s">
        <v>59</v>
      </c>
      <c r="E137" s="57">
        <v>47</v>
      </c>
      <c r="F137" s="57">
        <v>21.37</v>
      </c>
      <c r="G137" s="57">
        <f>F137+(H9*F137)</f>
        <v>26.635568</v>
      </c>
      <c r="H137" s="57">
        <f>E137*G137</f>
        <v>1251.871696</v>
      </c>
    </row>
    <row r="138" spans="1:8" ht="53.25" customHeight="1">
      <c r="A138" s="58" t="s">
        <v>204</v>
      </c>
      <c r="B138" s="59" t="s">
        <v>261</v>
      </c>
      <c r="C138" s="73" t="s">
        <v>306</v>
      </c>
      <c r="D138" s="56" t="s">
        <v>59</v>
      </c>
      <c r="E138" s="57">
        <v>55</v>
      </c>
      <c r="F138" s="57">
        <v>27.34</v>
      </c>
      <c r="G138" s="57">
        <f>F138+(H9*F138)</f>
        <v>34.076576</v>
      </c>
      <c r="H138" s="57">
        <f>E138*G138</f>
        <v>1874.2116800000001</v>
      </c>
    </row>
    <row r="139" spans="1:8" ht="53.25" customHeight="1">
      <c r="A139" s="58" t="s">
        <v>205</v>
      </c>
      <c r="B139" s="59" t="s">
        <v>262</v>
      </c>
      <c r="C139" s="73" t="s">
        <v>476</v>
      </c>
      <c r="D139" s="56" t="s">
        <v>16</v>
      </c>
      <c r="E139" s="57">
        <v>3</v>
      </c>
      <c r="F139" s="57">
        <v>27.46</v>
      </c>
      <c r="G139" s="57">
        <f>F139+(H9*F139)</f>
        <v>34.226144000000005</v>
      </c>
      <c r="H139" s="57">
        <f>E139*G139</f>
        <v>102.67843200000002</v>
      </c>
    </row>
    <row r="140" spans="1:8" ht="53.25" customHeight="1" hidden="1">
      <c r="A140" s="58" t="s">
        <v>216</v>
      </c>
      <c r="B140" s="59" t="s">
        <v>263</v>
      </c>
      <c r="C140" s="73" t="s">
        <v>311</v>
      </c>
      <c r="D140" s="56" t="s">
        <v>16</v>
      </c>
      <c r="E140" s="57">
        <v>7</v>
      </c>
      <c r="F140" s="57">
        <v>15.45</v>
      </c>
      <c r="G140" s="57">
        <f>F140+(H9*F140)</f>
        <v>19.25688</v>
      </c>
      <c r="H140" s="57">
        <f aca="true" t="shared" si="6" ref="H140:H151">E140*G140</f>
        <v>134.79816</v>
      </c>
    </row>
    <row r="141" spans="1:8" ht="53.25" customHeight="1">
      <c r="A141" s="58" t="s">
        <v>206</v>
      </c>
      <c r="B141" s="59" t="s">
        <v>386</v>
      </c>
      <c r="C141" s="60" t="s">
        <v>383</v>
      </c>
      <c r="D141" s="56" t="s">
        <v>16</v>
      </c>
      <c r="E141" s="57">
        <v>7</v>
      </c>
      <c r="F141" s="57">
        <v>23.1</v>
      </c>
      <c r="G141" s="57">
        <f>F141+(H9*F141)</f>
        <v>28.79184</v>
      </c>
      <c r="H141" s="57">
        <f>E141*G141</f>
        <v>201.54288</v>
      </c>
    </row>
    <row r="142" spans="1:8" ht="53.25" customHeight="1" hidden="1">
      <c r="A142" s="58" t="s">
        <v>449</v>
      </c>
      <c r="B142" s="59" t="s">
        <v>264</v>
      </c>
      <c r="C142" s="73" t="s">
        <v>310</v>
      </c>
      <c r="D142" s="56" t="s">
        <v>16</v>
      </c>
      <c r="E142" s="57">
        <v>5</v>
      </c>
      <c r="F142" s="57">
        <v>10.12</v>
      </c>
      <c r="G142" s="57">
        <f>F142+(H9*F142)</f>
        <v>12.613567999999999</v>
      </c>
      <c r="H142" s="57">
        <f t="shared" si="6"/>
        <v>63.06784</v>
      </c>
    </row>
    <row r="143" spans="1:8" ht="53.25" customHeight="1">
      <c r="A143" s="58" t="s">
        <v>217</v>
      </c>
      <c r="B143" s="59" t="s">
        <v>385</v>
      </c>
      <c r="C143" s="60" t="s">
        <v>384</v>
      </c>
      <c r="D143" s="56" t="s">
        <v>16</v>
      </c>
      <c r="E143" s="57">
        <v>5</v>
      </c>
      <c r="F143" s="57">
        <v>16.49</v>
      </c>
      <c r="G143" s="57">
        <f>F143+(H9*F143)</f>
        <v>20.553136</v>
      </c>
      <c r="H143" s="57">
        <f>E143*G143</f>
        <v>102.76567999999999</v>
      </c>
    </row>
    <row r="144" spans="1:8" ht="53.25" customHeight="1">
      <c r="A144" s="58" t="s">
        <v>218</v>
      </c>
      <c r="B144" s="59" t="s">
        <v>265</v>
      </c>
      <c r="C144" s="73" t="s">
        <v>309</v>
      </c>
      <c r="D144" s="56" t="s">
        <v>16</v>
      </c>
      <c r="E144" s="57">
        <v>6</v>
      </c>
      <c r="F144" s="57">
        <v>26.58</v>
      </c>
      <c r="G144" s="57">
        <f>F144+(H9*F144)</f>
        <v>33.129312</v>
      </c>
      <c r="H144" s="57">
        <f>E144*G144</f>
        <v>198.775872</v>
      </c>
    </row>
    <row r="145" spans="1:8" ht="53.25" customHeight="1" hidden="1">
      <c r="A145" s="58" t="s">
        <v>452</v>
      </c>
      <c r="B145" s="59" t="s">
        <v>266</v>
      </c>
      <c r="C145" s="73" t="s">
        <v>308</v>
      </c>
      <c r="D145" s="56" t="s">
        <v>16</v>
      </c>
      <c r="E145" s="57">
        <v>13</v>
      </c>
      <c r="F145" s="57">
        <v>14.58</v>
      </c>
      <c r="G145" s="57">
        <f>F145+(H9*F145)</f>
        <v>18.172512</v>
      </c>
      <c r="H145" s="57">
        <f t="shared" si="6"/>
        <v>236.242656</v>
      </c>
    </row>
    <row r="146" spans="1:8" ht="53.25" customHeight="1">
      <c r="A146" s="58" t="s">
        <v>219</v>
      </c>
      <c r="B146" s="59" t="s">
        <v>382</v>
      </c>
      <c r="C146" s="60" t="s">
        <v>381</v>
      </c>
      <c r="D146" s="56" t="s">
        <v>16</v>
      </c>
      <c r="E146" s="57">
        <v>13</v>
      </c>
      <c r="F146" s="57">
        <v>23.27</v>
      </c>
      <c r="G146" s="57">
        <f>F146+(H9*F146)</f>
        <v>29.003728</v>
      </c>
      <c r="H146" s="57">
        <f>E146*G146</f>
        <v>377.04846399999997</v>
      </c>
    </row>
    <row r="147" spans="1:8" ht="53.25" customHeight="1" hidden="1">
      <c r="A147" s="58" t="s">
        <v>454</v>
      </c>
      <c r="B147" s="59" t="s">
        <v>267</v>
      </c>
      <c r="C147" s="73" t="s">
        <v>307</v>
      </c>
      <c r="D147" s="56" t="s">
        <v>16</v>
      </c>
      <c r="E147" s="57">
        <v>16</v>
      </c>
      <c r="F147" s="57">
        <v>9.85</v>
      </c>
      <c r="G147" s="57">
        <f>F147+(H9*F147)</f>
        <v>12.27704</v>
      </c>
      <c r="H147" s="57">
        <f t="shared" si="6"/>
        <v>196.43264</v>
      </c>
    </row>
    <row r="148" spans="1:8" ht="53.25" customHeight="1">
      <c r="A148" s="58" t="s">
        <v>220</v>
      </c>
      <c r="B148" s="59" t="s">
        <v>380</v>
      </c>
      <c r="C148" s="60" t="s">
        <v>379</v>
      </c>
      <c r="D148" s="56" t="s">
        <v>16</v>
      </c>
      <c r="E148" s="57">
        <v>35</v>
      </c>
      <c r="F148" s="57">
        <v>12.97</v>
      </c>
      <c r="G148" s="57">
        <f>F148+(H9*F148)</f>
        <v>16.165808000000002</v>
      </c>
      <c r="H148" s="57">
        <f>E148*G148</f>
        <v>565.8032800000001</v>
      </c>
    </row>
    <row r="149" spans="1:8" ht="53.25" customHeight="1">
      <c r="A149" s="58" t="s">
        <v>221</v>
      </c>
      <c r="B149" s="62" t="s">
        <v>362</v>
      </c>
      <c r="C149" s="73" t="s">
        <v>361</v>
      </c>
      <c r="D149" s="63" t="s">
        <v>16</v>
      </c>
      <c r="E149" s="64">
        <v>5</v>
      </c>
      <c r="F149" s="64">
        <v>50.58</v>
      </c>
      <c r="G149" s="57">
        <f>F149+(H9*F149)</f>
        <v>63.042912</v>
      </c>
      <c r="H149" s="57">
        <f>E149*G149</f>
        <v>315.21456</v>
      </c>
    </row>
    <row r="150" spans="1:8" ht="53.25" customHeight="1" hidden="1">
      <c r="A150" s="58" t="s">
        <v>457</v>
      </c>
      <c r="B150" s="59" t="s">
        <v>321</v>
      </c>
      <c r="C150" s="73" t="s">
        <v>320</v>
      </c>
      <c r="D150" s="56" t="s">
        <v>16</v>
      </c>
      <c r="E150" s="57"/>
      <c r="F150" s="57">
        <v>14.42</v>
      </c>
      <c r="G150" s="57"/>
      <c r="H150" s="57">
        <f t="shared" si="6"/>
        <v>0</v>
      </c>
    </row>
    <row r="151" spans="1:8" ht="53.25" customHeight="1" hidden="1">
      <c r="A151" s="58" t="s">
        <v>458</v>
      </c>
      <c r="B151" s="59" t="s">
        <v>319</v>
      </c>
      <c r="C151" s="73" t="s">
        <v>318</v>
      </c>
      <c r="D151" s="56" t="s">
        <v>16</v>
      </c>
      <c r="E151" s="57"/>
      <c r="F151" s="57">
        <v>17.99</v>
      </c>
      <c r="G151" s="57"/>
      <c r="H151" s="57">
        <f t="shared" si="6"/>
        <v>0</v>
      </c>
    </row>
    <row r="152" spans="1:8" ht="53.25" customHeight="1">
      <c r="A152" s="58" t="s">
        <v>222</v>
      </c>
      <c r="B152" s="59" t="s">
        <v>114</v>
      </c>
      <c r="C152" s="73" t="s">
        <v>322</v>
      </c>
      <c r="D152" s="56" t="s">
        <v>16</v>
      </c>
      <c r="E152" s="57">
        <v>7</v>
      </c>
      <c r="F152" s="57">
        <v>43.68</v>
      </c>
      <c r="G152" s="57">
        <f>F152+(H9*F152)</f>
        <v>54.442752</v>
      </c>
      <c r="H152" s="57">
        <f aca="true" t="shared" si="7" ref="H152:H159">E152*G152</f>
        <v>381.099264</v>
      </c>
    </row>
    <row r="153" spans="1:8" ht="53.25" customHeight="1">
      <c r="A153" s="58" t="s">
        <v>223</v>
      </c>
      <c r="B153" s="59" t="s">
        <v>115</v>
      </c>
      <c r="C153" s="73" t="s">
        <v>303</v>
      </c>
      <c r="D153" s="56" t="s">
        <v>16</v>
      </c>
      <c r="E153" s="57">
        <v>7</v>
      </c>
      <c r="F153" s="57">
        <v>18.79</v>
      </c>
      <c r="G153" s="57">
        <f>F153+(H9*F153)</f>
        <v>23.419856</v>
      </c>
      <c r="H153" s="57">
        <f t="shared" si="7"/>
        <v>163.93899199999998</v>
      </c>
    </row>
    <row r="154" spans="1:8" ht="53.25" customHeight="1">
      <c r="A154" s="58" t="s">
        <v>459</v>
      </c>
      <c r="B154" s="59" t="s">
        <v>268</v>
      </c>
      <c r="C154" s="73" t="s">
        <v>477</v>
      </c>
      <c r="D154" s="56" t="s">
        <v>16</v>
      </c>
      <c r="E154" s="57">
        <v>7</v>
      </c>
      <c r="F154" s="57">
        <v>197.02</v>
      </c>
      <c r="G154" s="57">
        <f>F154+(H9*F154)</f>
        <v>245.565728</v>
      </c>
      <c r="H154" s="57">
        <f t="shared" si="7"/>
        <v>1718.960096</v>
      </c>
    </row>
    <row r="155" spans="1:8" ht="112.5" customHeight="1">
      <c r="A155" s="58" t="s">
        <v>460</v>
      </c>
      <c r="B155" s="59" t="s">
        <v>359</v>
      </c>
      <c r="C155" s="60" t="s">
        <v>358</v>
      </c>
      <c r="D155" s="56" t="s">
        <v>16</v>
      </c>
      <c r="E155" s="57">
        <v>3</v>
      </c>
      <c r="F155" s="57">
        <v>213.9</v>
      </c>
      <c r="G155" s="57">
        <f>F155+(H9*F155)</f>
        <v>266.60496</v>
      </c>
      <c r="H155" s="57">
        <f t="shared" si="7"/>
        <v>799.81488</v>
      </c>
    </row>
    <row r="156" spans="1:8" ht="53.25" customHeight="1">
      <c r="A156" s="58" t="s">
        <v>529</v>
      </c>
      <c r="B156" s="59" t="s">
        <v>313</v>
      </c>
      <c r="C156" s="73" t="s">
        <v>312</v>
      </c>
      <c r="D156" s="56" t="s">
        <v>16</v>
      </c>
      <c r="E156" s="57">
        <v>15</v>
      </c>
      <c r="F156" s="57">
        <v>7.29</v>
      </c>
      <c r="G156" s="57">
        <f>F156+(H9*F156)</f>
        <v>9.086256</v>
      </c>
      <c r="H156" s="57">
        <f t="shared" si="7"/>
        <v>136.29384000000002</v>
      </c>
    </row>
    <row r="157" spans="1:8" ht="53.25" customHeight="1">
      <c r="A157" s="58" t="s">
        <v>461</v>
      </c>
      <c r="B157" s="59" t="s">
        <v>315</v>
      </c>
      <c r="C157" s="73" t="s">
        <v>314</v>
      </c>
      <c r="D157" s="56" t="s">
        <v>16</v>
      </c>
      <c r="E157" s="57">
        <v>16</v>
      </c>
      <c r="F157" s="57">
        <v>9.11</v>
      </c>
      <c r="G157" s="57">
        <f>F157+(H9*F157)</f>
        <v>11.354704</v>
      </c>
      <c r="H157" s="57">
        <f t="shared" si="7"/>
        <v>181.675264</v>
      </c>
    </row>
    <row r="158" spans="1:8" ht="53.25" customHeight="1">
      <c r="A158" s="58" t="s">
        <v>462</v>
      </c>
      <c r="B158" s="59" t="s">
        <v>317</v>
      </c>
      <c r="C158" s="73" t="s">
        <v>316</v>
      </c>
      <c r="D158" s="56" t="s">
        <v>16</v>
      </c>
      <c r="E158" s="57">
        <v>3</v>
      </c>
      <c r="F158" s="57">
        <v>17.11</v>
      </c>
      <c r="G158" s="57">
        <f>F158+(H9*F158)</f>
        <v>21.325904</v>
      </c>
      <c r="H158" s="57">
        <f t="shared" si="7"/>
        <v>63.977712000000004</v>
      </c>
    </row>
    <row r="159" spans="1:8" ht="53.25" customHeight="1">
      <c r="A159" s="58" t="s">
        <v>530</v>
      </c>
      <c r="B159" s="59" t="s">
        <v>490</v>
      </c>
      <c r="C159" s="73" t="s">
        <v>491</v>
      </c>
      <c r="D159" s="56" t="s">
        <v>478</v>
      </c>
      <c r="E159" s="57">
        <v>30</v>
      </c>
      <c r="F159" s="57">
        <v>23.1</v>
      </c>
      <c r="G159" s="57">
        <f>F159+(H9*F159)</f>
        <v>28.79184</v>
      </c>
      <c r="H159" s="57">
        <f t="shared" si="7"/>
        <v>863.7552000000001</v>
      </c>
    </row>
    <row r="160" spans="1:8" ht="49.5" customHeight="1">
      <c r="A160" s="98">
        <v>16</v>
      </c>
      <c r="B160" s="99"/>
      <c r="C160" s="100" t="s">
        <v>119</v>
      </c>
      <c r="D160" s="101"/>
      <c r="E160" s="102"/>
      <c r="F160" s="102"/>
      <c r="G160" s="102">
        <f>F160+(F160*$H$9)</f>
        <v>0</v>
      </c>
      <c r="H160" s="102">
        <f>H161+H163+H165+H166+H167+H168+H170+H171+H172+H173+H175+H178+H181+H182+H179+H180</f>
        <v>34294.952010559995</v>
      </c>
    </row>
    <row r="161" spans="1:8" s="93" customFormat="1" ht="58.5" customHeight="1">
      <c r="A161" s="90" t="s">
        <v>463</v>
      </c>
      <c r="B161" s="48" t="s">
        <v>65</v>
      </c>
      <c r="C161" s="91" t="s">
        <v>64</v>
      </c>
      <c r="D161" s="49" t="s">
        <v>16</v>
      </c>
      <c r="E161" s="50">
        <v>5</v>
      </c>
      <c r="F161" s="50">
        <v>495</v>
      </c>
      <c r="G161" s="50">
        <f>F161+(H9*F161)</f>
        <v>616.968</v>
      </c>
      <c r="H161" s="50">
        <f aca="true" t="shared" si="8" ref="H161:H168">G161*E161</f>
        <v>3084.8399999999997</v>
      </c>
    </row>
    <row r="162" spans="1:8" ht="58.5" customHeight="1" hidden="1">
      <c r="A162" s="58" t="s">
        <v>203</v>
      </c>
      <c r="B162" s="59" t="s">
        <v>237</v>
      </c>
      <c r="C162" s="60" t="s">
        <v>236</v>
      </c>
      <c r="D162" s="56" t="s">
        <v>16</v>
      </c>
      <c r="E162" s="57"/>
      <c r="F162" s="57">
        <v>391.34</v>
      </c>
      <c r="G162" s="57"/>
      <c r="H162" s="57">
        <f t="shared" si="8"/>
        <v>0</v>
      </c>
    </row>
    <row r="163" spans="1:8" ht="58.5" customHeight="1">
      <c r="A163" s="58" t="s">
        <v>464</v>
      </c>
      <c r="B163" s="59" t="s">
        <v>245</v>
      </c>
      <c r="C163" s="60" t="s">
        <v>323</v>
      </c>
      <c r="D163" s="56" t="s">
        <v>16</v>
      </c>
      <c r="E163" s="57">
        <v>4</v>
      </c>
      <c r="F163" s="57">
        <v>383.41</v>
      </c>
      <c r="G163" s="57">
        <f>F163+(H9*F163)</f>
        <v>477.88222400000006</v>
      </c>
      <c r="H163" s="57">
        <f t="shared" si="8"/>
        <v>1911.5288960000003</v>
      </c>
    </row>
    <row r="164" spans="1:8" ht="58.5" customHeight="1" hidden="1">
      <c r="A164" s="58" t="s">
        <v>205</v>
      </c>
      <c r="B164" s="59" t="s">
        <v>325</v>
      </c>
      <c r="C164" s="60" t="s">
        <v>324</v>
      </c>
      <c r="D164" s="56" t="s">
        <v>16</v>
      </c>
      <c r="E164" s="57"/>
      <c r="F164" s="57">
        <v>368.95</v>
      </c>
      <c r="G164" s="57"/>
      <c r="H164" s="57">
        <f t="shared" si="8"/>
        <v>0</v>
      </c>
    </row>
    <row r="165" spans="1:8" ht="88.5" customHeight="1">
      <c r="A165" s="58" t="s">
        <v>465</v>
      </c>
      <c r="B165" s="59" t="s">
        <v>388</v>
      </c>
      <c r="C165" s="60" t="s">
        <v>387</v>
      </c>
      <c r="D165" s="56" t="s">
        <v>16</v>
      </c>
      <c r="E165" s="57">
        <v>2</v>
      </c>
      <c r="F165" s="57">
        <v>226</v>
      </c>
      <c r="G165" s="57">
        <f>F165+(H9*F165)</f>
        <v>281.6864</v>
      </c>
      <c r="H165" s="57">
        <f t="shared" si="8"/>
        <v>563.3728</v>
      </c>
    </row>
    <row r="166" spans="1:8" ht="79.5" customHeight="1">
      <c r="A166" s="58" t="s">
        <v>466</v>
      </c>
      <c r="B166" s="59" t="s">
        <v>67</v>
      </c>
      <c r="C166" s="60" t="s">
        <v>66</v>
      </c>
      <c r="D166" s="56" t="s">
        <v>16</v>
      </c>
      <c r="E166" s="57">
        <v>13</v>
      </c>
      <c r="F166" s="57">
        <v>261.05</v>
      </c>
      <c r="G166" s="57">
        <f>F166+(H9*F166)</f>
        <v>325.37272</v>
      </c>
      <c r="H166" s="57">
        <f t="shared" si="8"/>
        <v>4229.84536</v>
      </c>
    </row>
    <row r="167" spans="1:8" ht="58.5" customHeight="1">
      <c r="A167" s="58" t="s">
        <v>467</v>
      </c>
      <c r="B167" s="59" t="s">
        <v>356</v>
      </c>
      <c r="C167" s="73" t="s">
        <v>479</v>
      </c>
      <c r="D167" s="56" t="s">
        <v>16</v>
      </c>
      <c r="E167" s="57">
        <v>3</v>
      </c>
      <c r="F167" s="57">
        <v>598.06</v>
      </c>
      <c r="G167" s="57">
        <f>F167+(H9*F167)</f>
        <v>745.421984</v>
      </c>
      <c r="H167" s="57">
        <f t="shared" si="8"/>
        <v>2236.2659519999997</v>
      </c>
    </row>
    <row r="168" spans="1:8" ht="132" customHeight="1">
      <c r="A168" s="58" t="s">
        <v>468</v>
      </c>
      <c r="B168" s="62" t="s">
        <v>353</v>
      </c>
      <c r="C168" s="73" t="s">
        <v>352</v>
      </c>
      <c r="D168" s="63" t="s">
        <v>16</v>
      </c>
      <c r="E168" s="64">
        <v>6</v>
      </c>
      <c r="F168" s="64">
        <v>459.95</v>
      </c>
      <c r="G168" s="57">
        <f>F168+(H9*F168)</f>
        <v>573.28168</v>
      </c>
      <c r="H168" s="57">
        <f t="shared" si="8"/>
        <v>3439.6900800000003</v>
      </c>
    </row>
    <row r="169" spans="1:8" ht="125.25" customHeight="1" hidden="1">
      <c r="A169" s="58" t="s">
        <v>220</v>
      </c>
      <c r="B169" s="70" t="s">
        <v>355</v>
      </c>
      <c r="C169" s="112" t="s">
        <v>354</v>
      </c>
      <c r="D169" s="117" t="s">
        <v>16</v>
      </c>
      <c r="E169" s="71"/>
      <c r="F169" s="71">
        <v>708.92</v>
      </c>
      <c r="G169" s="57">
        <f>F169+(H9*F169)</f>
        <v>883.597888</v>
      </c>
      <c r="H169" s="57">
        <f aca="true" t="shared" si="9" ref="H169:H177">G169*E169</f>
        <v>0</v>
      </c>
    </row>
    <row r="170" spans="1:8" ht="30.75" customHeight="1">
      <c r="A170" s="58" t="s">
        <v>531</v>
      </c>
      <c r="B170" s="62" t="s">
        <v>367</v>
      </c>
      <c r="C170" s="73" t="s">
        <v>80</v>
      </c>
      <c r="D170" s="63" t="s">
        <v>17</v>
      </c>
      <c r="E170" s="57">
        <v>8.37</v>
      </c>
      <c r="F170" s="57">
        <v>354.42</v>
      </c>
      <c r="G170" s="57">
        <f>F170+(H9*F170)</f>
        <v>441.74908800000003</v>
      </c>
      <c r="H170" s="57">
        <f>G170*E170</f>
        <v>3697.4398665599997</v>
      </c>
    </row>
    <row r="171" spans="1:8" ht="39" customHeight="1">
      <c r="A171" s="58" t="s">
        <v>532</v>
      </c>
      <c r="B171" s="59" t="s">
        <v>82</v>
      </c>
      <c r="C171" s="60" t="s">
        <v>81</v>
      </c>
      <c r="D171" s="56" t="s">
        <v>16</v>
      </c>
      <c r="E171" s="57">
        <v>20</v>
      </c>
      <c r="F171" s="57">
        <v>38.27</v>
      </c>
      <c r="G171" s="57">
        <f>F171+(H9*F171)</f>
        <v>47.69972800000001</v>
      </c>
      <c r="H171" s="57">
        <f>G171*E171</f>
        <v>953.9945600000001</v>
      </c>
    </row>
    <row r="172" spans="1:8" ht="68.25" customHeight="1">
      <c r="A172" s="58" t="s">
        <v>533</v>
      </c>
      <c r="B172" s="59" t="s">
        <v>68</v>
      </c>
      <c r="C172" s="60" t="s">
        <v>486</v>
      </c>
      <c r="D172" s="56" t="s">
        <v>16</v>
      </c>
      <c r="E172" s="57">
        <v>16</v>
      </c>
      <c r="F172" s="57">
        <v>43.97</v>
      </c>
      <c r="G172" s="57">
        <f>F172+(H9*F172)</f>
        <v>54.804208</v>
      </c>
      <c r="H172" s="57">
        <f>G172*E172</f>
        <v>876.867328</v>
      </c>
    </row>
    <row r="173" spans="1:8" ht="38.25" customHeight="1">
      <c r="A173" s="58" t="s">
        <v>534</v>
      </c>
      <c r="B173" s="62" t="s">
        <v>368</v>
      </c>
      <c r="C173" s="73" t="s">
        <v>79</v>
      </c>
      <c r="D173" s="63" t="s">
        <v>16</v>
      </c>
      <c r="E173" s="57">
        <v>16</v>
      </c>
      <c r="F173" s="57">
        <v>67.42</v>
      </c>
      <c r="G173" s="57">
        <f>F173+(H9*F173)</f>
        <v>84.032288</v>
      </c>
      <c r="H173" s="57">
        <f>G173*E173</f>
        <v>1344.516608</v>
      </c>
    </row>
    <row r="174" spans="1:8" ht="55.5" customHeight="1" hidden="1">
      <c r="A174" s="58" t="s">
        <v>460</v>
      </c>
      <c r="B174" s="59" t="s">
        <v>69</v>
      </c>
      <c r="C174" s="60" t="s">
        <v>326</v>
      </c>
      <c r="D174" s="56" t="s">
        <v>16</v>
      </c>
      <c r="E174" s="57"/>
      <c r="F174" s="57">
        <v>34.69</v>
      </c>
      <c r="G174" s="57">
        <f>F174+(H9*F174)</f>
        <v>43.237615999999996</v>
      </c>
      <c r="H174" s="57">
        <f t="shared" si="9"/>
        <v>0</v>
      </c>
    </row>
    <row r="175" spans="1:8" ht="40.5" customHeight="1">
      <c r="A175" s="58" t="s">
        <v>535</v>
      </c>
      <c r="B175" s="59" t="s">
        <v>78</v>
      </c>
      <c r="C175" s="60" t="s">
        <v>327</v>
      </c>
      <c r="D175" s="56" t="s">
        <v>16</v>
      </c>
      <c r="E175" s="57">
        <v>5</v>
      </c>
      <c r="F175" s="57">
        <v>38.88</v>
      </c>
      <c r="G175" s="57">
        <f>F175+(H9*F175)</f>
        <v>48.460032000000005</v>
      </c>
      <c r="H175" s="57">
        <f>G175*E175</f>
        <v>242.30016000000003</v>
      </c>
    </row>
    <row r="176" spans="1:8" s="83" customFormat="1" ht="27.75" customHeight="1" hidden="1">
      <c r="A176" s="58" t="s">
        <v>461</v>
      </c>
      <c r="B176" s="78" t="s">
        <v>71</v>
      </c>
      <c r="C176" s="79" t="s">
        <v>70</v>
      </c>
      <c r="D176" s="80" t="s">
        <v>16</v>
      </c>
      <c r="E176" s="81"/>
      <c r="F176" s="81">
        <v>29.88</v>
      </c>
      <c r="G176" s="81">
        <f>F176+(H9*F176)</f>
        <v>37.242432</v>
      </c>
      <c r="H176" s="57">
        <f t="shared" si="9"/>
        <v>0</v>
      </c>
    </row>
    <row r="177" spans="1:8" s="83" customFormat="1" ht="24.75" customHeight="1" hidden="1">
      <c r="A177" s="58" t="s">
        <v>462</v>
      </c>
      <c r="B177" s="78" t="s">
        <v>73</v>
      </c>
      <c r="C177" s="79" t="s">
        <v>72</v>
      </c>
      <c r="D177" s="80" t="s">
        <v>16</v>
      </c>
      <c r="E177" s="81"/>
      <c r="F177" s="81">
        <v>76.46</v>
      </c>
      <c r="G177" s="81">
        <f>F177+(H9*F177)</f>
        <v>95.29974399999999</v>
      </c>
      <c r="H177" s="57">
        <f t="shared" si="9"/>
        <v>0</v>
      </c>
    </row>
    <row r="178" spans="1:8" ht="38.25" customHeight="1">
      <c r="A178" s="58" t="s">
        <v>536</v>
      </c>
      <c r="B178" s="129" t="s">
        <v>369</v>
      </c>
      <c r="C178" s="130" t="s">
        <v>83</v>
      </c>
      <c r="D178" s="131" t="s">
        <v>16</v>
      </c>
      <c r="E178" s="57">
        <v>5</v>
      </c>
      <c r="F178" s="57">
        <v>152.99</v>
      </c>
      <c r="G178" s="57">
        <f>F178+(H9*F178)</f>
        <v>190.686736</v>
      </c>
      <c r="H178" s="57">
        <f>G178*E178</f>
        <v>953.43368</v>
      </c>
    </row>
    <row r="179" spans="1:8" ht="38.25" customHeight="1">
      <c r="A179" s="58" t="s">
        <v>537</v>
      </c>
      <c r="B179" s="62" t="s">
        <v>68</v>
      </c>
      <c r="C179" s="130" t="s">
        <v>647</v>
      </c>
      <c r="D179" s="131" t="s">
        <v>16</v>
      </c>
      <c r="E179" s="57">
        <v>1</v>
      </c>
      <c r="F179" s="57">
        <v>43.97</v>
      </c>
      <c r="G179" s="57">
        <f>F179+(H9*F179)</f>
        <v>54.804208</v>
      </c>
      <c r="H179" s="57">
        <f>G179*E179</f>
        <v>54.804208</v>
      </c>
    </row>
    <row r="180" spans="1:8" ht="38.25" customHeight="1">
      <c r="A180" s="58" t="s">
        <v>635</v>
      </c>
      <c r="B180" s="62" t="s">
        <v>68</v>
      </c>
      <c r="C180" s="130" t="s">
        <v>648</v>
      </c>
      <c r="D180" s="131" t="s">
        <v>16</v>
      </c>
      <c r="E180" s="57">
        <v>1</v>
      </c>
      <c r="F180" s="57">
        <v>43.97</v>
      </c>
      <c r="G180" s="57">
        <f>F180+(H9*F180)</f>
        <v>54.804208</v>
      </c>
      <c r="H180" s="57">
        <f>G180*E180</f>
        <v>54.804208</v>
      </c>
    </row>
    <row r="181" spans="1:8" ht="38.25" customHeight="1">
      <c r="A181" s="65" t="s">
        <v>652</v>
      </c>
      <c r="B181" s="66" t="s">
        <v>590</v>
      </c>
      <c r="C181" s="67" t="s">
        <v>393</v>
      </c>
      <c r="D181" s="68" t="s">
        <v>16</v>
      </c>
      <c r="E181" s="69">
        <v>3</v>
      </c>
      <c r="F181" s="50">
        <f>'CPU-02'!B21</f>
        <v>2789.69</v>
      </c>
      <c r="G181" s="50">
        <f>F181+(H9*F181)</f>
        <v>3477.069616</v>
      </c>
      <c r="H181" s="50">
        <f>G181*E181</f>
        <v>10431.208848</v>
      </c>
    </row>
    <row r="182" spans="1:8" ht="38.25" customHeight="1">
      <c r="A182" s="186" t="s">
        <v>653</v>
      </c>
      <c r="B182" s="48" t="s">
        <v>73</v>
      </c>
      <c r="C182" s="91" t="s">
        <v>644</v>
      </c>
      <c r="D182" s="68" t="s">
        <v>16</v>
      </c>
      <c r="E182" s="69">
        <v>2</v>
      </c>
      <c r="F182" s="50">
        <v>88.27</v>
      </c>
      <c r="G182" s="50">
        <f>F182+(H9*F182)</f>
        <v>110.019728</v>
      </c>
      <c r="H182" s="50">
        <f>G182*E182</f>
        <v>220.039456</v>
      </c>
    </row>
    <row r="183" spans="1:9" ht="44.25" customHeight="1">
      <c r="A183" s="103">
        <v>17</v>
      </c>
      <c r="B183" s="104"/>
      <c r="C183" s="105" t="s">
        <v>336</v>
      </c>
      <c r="D183" s="128"/>
      <c r="E183" s="102"/>
      <c r="F183" s="102"/>
      <c r="G183" s="102"/>
      <c r="H183" s="102">
        <f>H184+H185+H186+H187+H188+H189</f>
        <v>26005.056368319998</v>
      </c>
      <c r="I183" s="13"/>
    </row>
    <row r="184" spans="1:9" ht="30" customHeight="1">
      <c r="A184" s="58" t="s">
        <v>207</v>
      </c>
      <c r="B184" s="58">
        <v>88485</v>
      </c>
      <c r="C184" s="60" t="s">
        <v>341</v>
      </c>
      <c r="D184" s="56" t="s">
        <v>17</v>
      </c>
      <c r="E184" s="57">
        <v>436.77</v>
      </c>
      <c r="F184" s="57">
        <v>4.13</v>
      </c>
      <c r="G184" s="57">
        <f>F184+(F184*$H$9)</f>
        <v>5.147632</v>
      </c>
      <c r="H184" s="57">
        <f aca="true" t="shared" si="10" ref="H184:H189">E184*G184</f>
        <v>2248.3312286399996</v>
      </c>
      <c r="I184" s="13"/>
    </row>
    <row r="185" spans="1:9" ht="47.25" customHeight="1">
      <c r="A185" s="58" t="s">
        <v>208</v>
      </c>
      <c r="B185" s="58">
        <v>88423</v>
      </c>
      <c r="C185" s="60" t="s">
        <v>328</v>
      </c>
      <c r="D185" s="56" t="s">
        <v>17</v>
      </c>
      <c r="E185" s="57">
        <v>436.77</v>
      </c>
      <c r="F185" s="57">
        <v>17.66</v>
      </c>
      <c r="G185" s="57">
        <f>F185+(F185*$H$9)</f>
        <v>22.011423999999998</v>
      </c>
      <c r="H185" s="57">
        <f t="shared" si="10"/>
        <v>9613.929660479998</v>
      </c>
      <c r="I185" s="13"/>
    </row>
    <row r="186" spans="1:9" ht="47.25" customHeight="1">
      <c r="A186" s="58" t="s">
        <v>209</v>
      </c>
      <c r="B186" s="58">
        <v>88495</v>
      </c>
      <c r="C186" s="60" t="s">
        <v>340</v>
      </c>
      <c r="D186" s="56" t="s">
        <v>17</v>
      </c>
      <c r="E186" s="57">
        <v>218.39</v>
      </c>
      <c r="F186" s="57">
        <v>11.8</v>
      </c>
      <c r="G186" s="57">
        <f>F186+(H9*F186)</f>
        <v>14.70752</v>
      </c>
      <c r="H186" s="57">
        <f t="shared" si="10"/>
        <v>3211.9752928</v>
      </c>
      <c r="I186" s="13"/>
    </row>
    <row r="187" spans="1:9" ht="47.25" customHeight="1">
      <c r="A187" s="58" t="s">
        <v>469</v>
      </c>
      <c r="B187" s="58">
        <v>88489</v>
      </c>
      <c r="C187" s="60" t="s">
        <v>334</v>
      </c>
      <c r="D187" s="56" t="s">
        <v>17</v>
      </c>
      <c r="E187" s="57">
        <v>436.77</v>
      </c>
      <c r="F187" s="57">
        <v>11.55</v>
      </c>
      <c r="G187" s="57">
        <f>F187+(H9*F187)</f>
        <v>14.39592</v>
      </c>
      <c r="H187" s="57">
        <f t="shared" si="10"/>
        <v>6287.7059784</v>
      </c>
      <c r="I187" s="13"/>
    </row>
    <row r="188" spans="1:9" ht="72" customHeight="1">
      <c r="A188" s="58" t="s">
        <v>470</v>
      </c>
      <c r="B188" s="58" t="s">
        <v>374</v>
      </c>
      <c r="C188" s="60" t="s">
        <v>373</v>
      </c>
      <c r="D188" s="56" t="s">
        <v>17</v>
      </c>
      <c r="E188" s="57">
        <v>47</v>
      </c>
      <c r="F188" s="57">
        <v>24.31</v>
      </c>
      <c r="G188" s="57">
        <f>F188+(H9*F188)</f>
        <v>30.299984</v>
      </c>
      <c r="H188" s="57">
        <f t="shared" si="10"/>
        <v>1424.099248</v>
      </c>
      <c r="I188" s="13"/>
    </row>
    <row r="189" spans="1:9" ht="108" customHeight="1">
      <c r="A189" s="58" t="s">
        <v>538</v>
      </c>
      <c r="B189" s="58" t="s">
        <v>375</v>
      </c>
      <c r="C189" s="60" t="s">
        <v>376</v>
      </c>
      <c r="D189" s="56" t="s">
        <v>17</v>
      </c>
      <c r="E189" s="57">
        <v>35</v>
      </c>
      <c r="F189" s="57">
        <v>73.79</v>
      </c>
      <c r="G189" s="57">
        <f>F189+(H9*F189)</f>
        <v>91.971856</v>
      </c>
      <c r="H189" s="57">
        <f t="shared" si="10"/>
        <v>3219.01496</v>
      </c>
      <c r="I189" s="13"/>
    </row>
    <row r="190" spans="1:9" ht="48.75" customHeight="1">
      <c r="A190" s="98">
        <v>18</v>
      </c>
      <c r="B190" s="98"/>
      <c r="C190" s="100" t="s">
        <v>335</v>
      </c>
      <c r="D190" s="101"/>
      <c r="E190" s="102"/>
      <c r="F190" s="102"/>
      <c r="G190" s="102"/>
      <c r="H190" s="102">
        <f>H191+H192+H193+H194+H195</f>
        <v>20970.1490336</v>
      </c>
      <c r="I190" s="13"/>
    </row>
    <row r="191" spans="1:9" ht="40.5" customHeight="1">
      <c r="A191" s="58" t="s">
        <v>28</v>
      </c>
      <c r="B191" s="58">
        <v>88485</v>
      </c>
      <c r="C191" s="60" t="s">
        <v>343</v>
      </c>
      <c r="D191" s="58" t="s">
        <v>17</v>
      </c>
      <c r="E191" s="57">
        <v>350.1</v>
      </c>
      <c r="F191" s="57">
        <v>4.13</v>
      </c>
      <c r="G191" s="57">
        <f>F191+(F191*$H$9)</f>
        <v>5.147632</v>
      </c>
      <c r="H191" s="57">
        <f>E191*G191</f>
        <v>1802.1859632</v>
      </c>
      <c r="I191" s="13"/>
    </row>
    <row r="192" spans="1:9" ht="40.5" customHeight="1">
      <c r="A192" s="58" t="s">
        <v>471</v>
      </c>
      <c r="B192" s="58">
        <v>88489</v>
      </c>
      <c r="C192" s="60" t="s">
        <v>333</v>
      </c>
      <c r="D192" s="58" t="s">
        <v>17</v>
      </c>
      <c r="E192" s="57">
        <v>350.1</v>
      </c>
      <c r="F192" s="57">
        <v>11.55</v>
      </c>
      <c r="G192" s="57">
        <f>F192+(H9*F192)</f>
        <v>14.39592</v>
      </c>
      <c r="H192" s="57">
        <f>E192*G192</f>
        <v>5040.011592000001</v>
      </c>
      <c r="I192" s="13"/>
    </row>
    <row r="193" spans="1:9" ht="40.5" customHeight="1">
      <c r="A193" s="58" t="s">
        <v>539</v>
      </c>
      <c r="B193" s="58">
        <v>88495</v>
      </c>
      <c r="C193" s="60" t="s">
        <v>338</v>
      </c>
      <c r="D193" s="58" t="s">
        <v>17</v>
      </c>
      <c r="E193" s="57">
        <v>175.1</v>
      </c>
      <c r="F193" s="57">
        <v>11.8</v>
      </c>
      <c r="G193" s="57">
        <f>F193+(H9*F193)</f>
        <v>14.70752</v>
      </c>
      <c r="H193" s="57">
        <f>E193*G193</f>
        <v>2575.286752</v>
      </c>
      <c r="I193" s="13"/>
    </row>
    <row r="194" spans="1:9" ht="40.5" customHeight="1">
      <c r="A194" s="58" t="s">
        <v>540</v>
      </c>
      <c r="B194" s="58">
        <v>102217</v>
      </c>
      <c r="C194" s="73" t="s">
        <v>392</v>
      </c>
      <c r="D194" s="58" t="s">
        <v>17</v>
      </c>
      <c r="E194" s="57">
        <v>147.7</v>
      </c>
      <c r="F194" s="57">
        <v>17.84</v>
      </c>
      <c r="G194" s="57">
        <f>F194+(H9*F194)</f>
        <v>22.235776</v>
      </c>
      <c r="H194" s="57">
        <f>E194*G194</f>
        <v>3284.2241152</v>
      </c>
      <c r="I194" s="13"/>
    </row>
    <row r="195" spans="1:9" ht="40.5" customHeight="1">
      <c r="A195" s="58" t="s">
        <v>541</v>
      </c>
      <c r="B195" s="58">
        <v>88489</v>
      </c>
      <c r="C195" s="73" t="s">
        <v>391</v>
      </c>
      <c r="D195" s="58" t="s">
        <v>17</v>
      </c>
      <c r="E195" s="57">
        <v>574.36</v>
      </c>
      <c r="F195" s="57">
        <v>11.55</v>
      </c>
      <c r="G195" s="57">
        <f>F195+(H9*F195)</f>
        <v>14.39592</v>
      </c>
      <c r="H195" s="57">
        <f>E195*G195</f>
        <v>8268.4406112</v>
      </c>
      <c r="I195" s="13"/>
    </row>
    <row r="196" spans="1:9" ht="48" customHeight="1">
      <c r="A196" s="98">
        <v>19</v>
      </c>
      <c r="B196" s="98"/>
      <c r="C196" s="100" t="s">
        <v>337</v>
      </c>
      <c r="D196" s="98"/>
      <c r="E196" s="102"/>
      <c r="F196" s="102"/>
      <c r="G196" s="102"/>
      <c r="H196" s="102">
        <f>H197+H198</f>
        <v>8005.250787200001</v>
      </c>
      <c r="I196" s="13"/>
    </row>
    <row r="197" spans="1:9" ht="51.75" customHeight="1">
      <c r="A197" s="58" t="s">
        <v>472</v>
      </c>
      <c r="B197" s="59" t="s">
        <v>332</v>
      </c>
      <c r="C197" s="73" t="s">
        <v>329</v>
      </c>
      <c r="D197" s="56" t="s">
        <v>17</v>
      </c>
      <c r="E197" s="57">
        <v>362.18</v>
      </c>
      <c r="F197" s="57">
        <v>13.8</v>
      </c>
      <c r="G197" s="57">
        <f>F197+(F197*$H$9)</f>
        <v>17.20032</v>
      </c>
      <c r="H197" s="57">
        <f>G197*E197</f>
        <v>6229.611897600001</v>
      </c>
      <c r="I197" s="13"/>
    </row>
    <row r="198" spans="1:9" ht="51.75" customHeight="1">
      <c r="A198" s="58" t="s">
        <v>542</v>
      </c>
      <c r="B198" s="59" t="s">
        <v>339</v>
      </c>
      <c r="C198" s="73" t="s">
        <v>344</v>
      </c>
      <c r="D198" s="56" t="s">
        <v>17</v>
      </c>
      <c r="E198" s="57">
        <v>120.73</v>
      </c>
      <c r="F198" s="57">
        <v>11.8</v>
      </c>
      <c r="G198" s="57">
        <f>F198+(H9*F198)</f>
        <v>14.70752</v>
      </c>
      <c r="H198" s="57">
        <f>G198*E198</f>
        <v>1775.6388896</v>
      </c>
      <c r="I198" s="13"/>
    </row>
    <row r="199" spans="1:9" ht="45" customHeight="1">
      <c r="A199" s="98">
        <v>20</v>
      </c>
      <c r="B199" s="99"/>
      <c r="C199" s="100" t="s">
        <v>342</v>
      </c>
      <c r="D199" s="101"/>
      <c r="E199" s="102"/>
      <c r="F199" s="102"/>
      <c r="G199" s="102"/>
      <c r="H199" s="102">
        <f>H201</f>
        <v>436.48928000000006</v>
      </c>
      <c r="I199" s="13"/>
    </row>
    <row r="200" spans="1:9" ht="51.75" customHeight="1" hidden="1">
      <c r="A200" s="58"/>
      <c r="B200" s="59" t="s">
        <v>330</v>
      </c>
      <c r="C200" s="112" t="s">
        <v>331</v>
      </c>
      <c r="D200" s="56" t="s">
        <v>17</v>
      </c>
      <c r="E200" s="57">
        <v>15.37</v>
      </c>
      <c r="F200" s="57">
        <v>48.21</v>
      </c>
      <c r="G200" s="57">
        <f>F200+(F200*$H$9)</f>
        <v>60.088944</v>
      </c>
      <c r="H200" s="57">
        <f>G200*E200</f>
        <v>923.5670692799999</v>
      </c>
      <c r="I200" s="13"/>
    </row>
    <row r="201" spans="1:9" ht="51.75" customHeight="1">
      <c r="A201" s="58" t="s">
        <v>627</v>
      </c>
      <c r="B201" s="59" t="s">
        <v>345</v>
      </c>
      <c r="C201" s="73" t="s">
        <v>346</v>
      </c>
      <c r="D201" s="56" t="s">
        <v>17</v>
      </c>
      <c r="E201" s="57">
        <v>20</v>
      </c>
      <c r="F201" s="57">
        <v>17.51</v>
      </c>
      <c r="G201" s="57">
        <f>F201+(H9*F201)</f>
        <v>21.824464000000003</v>
      </c>
      <c r="H201" s="57">
        <f>E201*G201</f>
        <v>436.48928000000006</v>
      </c>
      <c r="I201" s="13"/>
    </row>
    <row r="202" spans="1:9" ht="51.75" customHeight="1">
      <c r="A202" s="98">
        <v>21</v>
      </c>
      <c r="B202" s="99"/>
      <c r="C202" s="100" t="s">
        <v>247</v>
      </c>
      <c r="D202" s="101"/>
      <c r="E202" s="102"/>
      <c r="F202" s="102"/>
      <c r="G202" s="102"/>
      <c r="H202" s="102">
        <f>H203</f>
        <v>2000.3822592000001</v>
      </c>
      <c r="I202" s="13"/>
    </row>
    <row r="203" spans="1:9" ht="51.75" customHeight="1">
      <c r="A203" s="58" t="s">
        <v>473</v>
      </c>
      <c r="B203" s="132" t="s">
        <v>390</v>
      </c>
      <c r="C203" s="73" t="s">
        <v>492</v>
      </c>
      <c r="D203" s="133" t="s">
        <v>17</v>
      </c>
      <c r="E203" s="134">
        <v>4.16</v>
      </c>
      <c r="F203" s="134">
        <v>385.8</v>
      </c>
      <c r="G203" s="106">
        <f>F203+(H9*F203)</f>
        <v>480.86112</v>
      </c>
      <c r="H203" s="106">
        <f>E203*G203</f>
        <v>2000.3822592000001</v>
      </c>
      <c r="I203" s="13"/>
    </row>
    <row r="204" spans="1:9" ht="51.75" customHeight="1" hidden="1">
      <c r="A204" s="58"/>
      <c r="B204" s="123" t="s">
        <v>242</v>
      </c>
      <c r="C204" s="126" t="s">
        <v>389</v>
      </c>
      <c r="D204" s="124"/>
      <c r="E204" s="125"/>
      <c r="F204" s="125"/>
      <c r="G204" s="106"/>
      <c r="H204" s="106"/>
      <c r="I204" s="13"/>
    </row>
    <row r="205" spans="1:9" ht="51.75" customHeight="1">
      <c r="A205" s="149">
        <v>22</v>
      </c>
      <c r="B205" s="157"/>
      <c r="C205" s="151" t="s">
        <v>598</v>
      </c>
      <c r="D205" s="158"/>
      <c r="E205" s="159"/>
      <c r="F205" s="159"/>
      <c r="G205" s="159"/>
      <c r="H205" s="159">
        <f>H206+H207+H208+H210+H211+H212+H213</f>
        <v>6214.288656</v>
      </c>
      <c r="I205" s="13"/>
    </row>
    <row r="206" spans="1:9" ht="66" customHeight="1">
      <c r="A206" s="58" t="s">
        <v>543</v>
      </c>
      <c r="B206" s="160" t="s">
        <v>605</v>
      </c>
      <c r="C206" s="60" t="s">
        <v>606</v>
      </c>
      <c r="D206" s="161" t="s">
        <v>499</v>
      </c>
      <c r="E206" s="106">
        <v>17</v>
      </c>
      <c r="F206" s="106">
        <v>29.26</v>
      </c>
      <c r="G206" s="106">
        <f>F206+(H9*F206)</f>
        <v>36.469664</v>
      </c>
      <c r="H206" s="106">
        <f aca="true" t="shared" si="11" ref="H206:H213">E206*G206</f>
        <v>619.984288</v>
      </c>
      <c r="I206" s="13"/>
    </row>
    <row r="207" spans="1:9" ht="55.5" customHeight="1">
      <c r="A207" s="58" t="s">
        <v>599</v>
      </c>
      <c r="B207" s="160" t="s">
        <v>604</v>
      </c>
      <c r="C207" s="60" t="s">
        <v>610</v>
      </c>
      <c r="D207" s="161" t="s">
        <v>499</v>
      </c>
      <c r="E207" s="106">
        <v>30</v>
      </c>
      <c r="F207" s="106">
        <v>34.47</v>
      </c>
      <c r="G207" s="106">
        <f>F207+(H9*F207)</f>
        <v>42.963408</v>
      </c>
      <c r="H207" s="106">
        <f t="shared" si="11"/>
        <v>1288.9022400000001</v>
      </c>
      <c r="I207" s="13"/>
    </row>
    <row r="208" spans="1:9" ht="55.5" customHeight="1">
      <c r="A208" s="58" t="s">
        <v>600</v>
      </c>
      <c r="B208" s="160" t="s">
        <v>615</v>
      </c>
      <c r="C208" s="60" t="s">
        <v>616</v>
      </c>
      <c r="D208" s="161" t="s">
        <v>499</v>
      </c>
      <c r="E208" s="106">
        <v>47</v>
      </c>
      <c r="F208" s="106">
        <v>17.89</v>
      </c>
      <c r="G208" s="106">
        <f>F208+(H9*F208)</f>
        <v>22.298096</v>
      </c>
      <c r="H208" s="106">
        <f t="shared" si="11"/>
        <v>1048.010512</v>
      </c>
      <c r="I208" s="13"/>
    </row>
    <row r="209" spans="1:9" ht="55.5" customHeight="1" hidden="1">
      <c r="A209" s="58"/>
      <c r="B209" s="160" t="s">
        <v>618</v>
      </c>
      <c r="C209" s="60" t="s">
        <v>617</v>
      </c>
      <c r="D209" s="161" t="s">
        <v>499</v>
      </c>
      <c r="E209" s="106">
        <v>39</v>
      </c>
      <c r="F209" s="106">
        <v>10.8</v>
      </c>
      <c r="G209" s="106"/>
      <c r="H209" s="106">
        <f t="shared" si="11"/>
        <v>0</v>
      </c>
      <c r="I209" s="13"/>
    </row>
    <row r="210" spans="1:9" ht="55.5" customHeight="1">
      <c r="A210" s="58" t="s">
        <v>620</v>
      </c>
      <c r="B210" s="160" t="s">
        <v>608</v>
      </c>
      <c r="C210" s="60" t="s">
        <v>609</v>
      </c>
      <c r="D210" s="161" t="s">
        <v>59</v>
      </c>
      <c r="E210" s="106">
        <v>100</v>
      </c>
      <c r="F210" s="106">
        <v>9.54</v>
      </c>
      <c r="G210" s="106">
        <f>F210+(H9*F210)</f>
        <v>11.890656</v>
      </c>
      <c r="H210" s="106">
        <f t="shared" si="11"/>
        <v>1189.0656</v>
      </c>
      <c r="I210" s="13"/>
    </row>
    <row r="211" spans="1:9" ht="55.5" customHeight="1">
      <c r="A211" s="72" t="s">
        <v>621</v>
      </c>
      <c r="B211" s="132" t="s">
        <v>611</v>
      </c>
      <c r="C211" s="73" t="s">
        <v>613</v>
      </c>
      <c r="D211" s="133" t="s">
        <v>59</v>
      </c>
      <c r="E211" s="134">
        <v>184</v>
      </c>
      <c r="F211" s="134">
        <v>2.61</v>
      </c>
      <c r="G211" s="134">
        <f>F211+(H9*F211)</f>
        <v>3.253104</v>
      </c>
      <c r="H211" s="134">
        <f t="shared" si="11"/>
        <v>598.571136</v>
      </c>
      <c r="I211" s="13"/>
    </row>
    <row r="212" spans="1:9" ht="55.5" customHeight="1">
      <c r="A212" s="72" t="s">
        <v>622</v>
      </c>
      <c r="B212" s="132" t="s">
        <v>612</v>
      </c>
      <c r="C212" s="73" t="s">
        <v>614</v>
      </c>
      <c r="D212" s="133" t="s">
        <v>59</v>
      </c>
      <c r="E212" s="134">
        <v>100</v>
      </c>
      <c r="F212" s="134">
        <v>3.74</v>
      </c>
      <c r="G212" s="134">
        <f>F212+(H9*F212)</f>
        <v>4.661536</v>
      </c>
      <c r="H212" s="134">
        <f t="shared" si="11"/>
        <v>466.1536</v>
      </c>
      <c r="I212" s="13"/>
    </row>
    <row r="213" spans="1:9" ht="55.5" customHeight="1">
      <c r="A213" s="58" t="s">
        <v>623</v>
      </c>
      <c r="B213" s="160" t="s">
        <v>607</v>
      </c>
      <c r="C213" s="60" t="s">
        <v>619</v>
      </c>
      <c r="D213" s="161" t="s">
        <v>499</v>
      </c>
      <c r="E213" s="106">
        <v>22</v>
      </c>
      <c r="F213" s="106">
        <v>36.6</v>
      </c>
      <c r="G213" s="106">
        <f>F213+(H9*F213)</f>
        <v>45.61824</v>
      </c>
      <c r="H213" s="106">
        <f t="shared" si="11"/>
        <v>1003.60128</v>
      </c>
      <c r="I213" s="13"/>
    </row>
    <row r="214" spans="1:9" ht="69" customHeight="1" hidden="1">
      <c r="A214" s="58" t="s">
        <v>600</v>
      </c>
      <c r="B214" s="160" t="s">
        <v>603</v>
      </c>
      <c r="C214" s="60" t="s">
        <v>602</v>
      </c>
      <c r="D214" s="161" t="s">
        <v>499</v>
      </c>
      <c r="E214" s="106">
        <v>20</v>
      </c>
      <c r="F214" s="106">
        <v>61.58</v>
      </c>
      <c r="G214" s="106"/>
      <c r="H214" s="106"/>
      <c r="I214" s="13"/>
    </row>
    <row r="215" spans="1:9" ht="39" customHeight="1">
      <c r="A215" s="98">
        <v>23</v>
      </c>
      <c r="B215" s="99"/>
      <c r="C215" s="105" t="s">
        <v>27</v>
      </c>
      <c r="D215" s="101"/>
      <c r="E215" s="102"/>
      <c r="F215" s="102"/>
      <c r="G215" s="102">
        <f>F215+(F215*$H$9)</f>
        <v>0</v>
      </c>
      <c r="H215" s="102">
        <f>H216</f>
        <v>4805.724288320001</v>
      </c>
      <c r="I215" s="13"/>
    </row>
    <row r="216" spans="1:9" ht="24" customHeight="1">
      <c r="A216" s="58" t="s">
        <v>601</v>
      </c>
      <c r="B216" s="62" t="s">
        <v>360</v>
      </c>
      <c r="C216" s="73" t="s">
        <v>86</v>
      </c>
      <c r="D216" s="63" t="s">
        <v>17</v>
      </c>
      <c r="E216" s="64">
        <v>543.82</v>
      </c>
      <c r="F216" s="64">
        <v>7.09</v>
      </c>
      <c r="G216" s="57">
        <f>F216+(F216*$H$9)</f>
        <v>8.836976</v>
      </c>
      <c r="H216" s="57">
        <f>G216*E216</f>
        <v>4805.724288320001</v>
      </c>
      <c r="I216" s="13"/>
    </row>
    <row r="217" spans="1:9" ht="30" customHeight="1" thickBot="1">
      <c r="A217" s="58"/>
      <c r="B217" s="58"/>
      <c r="C217" s="60"/>
      <c r="D217" s="56"/>
      <c r="E217" s="57"/>
      <c r="F217" s="57"/>
      <c r="G217" s="57"/>
      <c r="H217" s="61"/>
      <c r="I217" s="13"/>
    </row>
    <row r="218" spans="1:8" ht="18.75" customHeight="1" thickBot="1">
      <c r="A218" s="197" t="s">
        <v>18</v>
      </c>
      <c r="B218" s="197"/>
      <c r="C218" s="197"/>
      <c r="D218" s="197"/>
      <c r="E218" s="197"/>
      <c r="F218" s="197"/>
      <c r="G218" s="197"/>
      <c r="H218" s="74">
        <f>H215+H202+H199+H196+H190+H183+H160+H130+H110+H103+H94+H77+H67+H61+H57+H54+H46+H41+H35+H31+H20+H16+H205</f>
        <v>327721.04116496</v>
      </c>
    </row>
    <row r="219" spans="1:8" ht="42.75" customHeight="1">
      <c r="A219" s="11"/>
      <c r="B219" s="11"/>
      <c r="C219" s="11"/>
      <c r="D219" s="11"/>
      <c r="E219" s="11"/>
      <c r="F219" s="11"/>
      <c r="G219" s="11"/>
      <c r="H219" s="12"/>
    </row>
    <row r="220" spans="2:3" ht="25.5" customHeight="1">
      <c r="B220" s="187" t="s">
        <v>544</v>
      </c>
      <c r="C220" s="187"/>
    </row>
    <row r="221" spans="2:3" ht="12.75">
      <c r="B221" s="187" t="s">
        <v>545</v>
      </c>
      <c r="C221" s="187"/>
    </row>
    <row r="226" spans="2:5" ht="12.75">
      <c r="B226" s="76"/>
      <c r="C226" s="75"/>
      <c r="D226" s="75"/>
      <c r="E226" s="75"/>
    </row>
    <row r="227" spans="2:5" ht="12.75">
      <c r="B227" s="76"/>
      <c r="C227" s="75"/>
      <c r="D227" s="75"/>
      <c r="E227" s="75"/>
    </row>
    <row r="228" spans="2:5" ht="12.75">
      <c r="B228" s="75"/>
      <c r="C228" s="75"/>
      <c r="D228" s="75"/>
      <c r="E228" s="75"/>
    </row>
    <row r="229" spans="2:5" ht="12.75">
      <c r="B229" s="75"/>
      <c r="C229" s="75"/>
      <c r="D229" s="75"/>
      <c r="E229" s="75"/>
    </row>
    <row r="230" spans="2:5" ht="12.75">
      <c r="B230" s="75"/>
      <c r="C230" s="76"/>
      <c r="D230" s="75"/>
      <c r="E230" s="75"/>
    </row>
    <row r="231" spans="2:5" ht="12.75">
      <c r="B231" s="75"/>
      <c r="C231" s="76"/>
      <c r="D231" s="75"/>
      <c r="E231" s="75"/>
    </row>
    <row r="232" spans="3:5" ht="12.75">
      <c r="C232" s="17"/>
      <c r="D232" s="17"/>
      <c r="E232" s="17"/>
    </row>
    <row r="233" spans="3:5" ht="12.75">
      <c r="C233" s="17"/>
      <c r="D233" s="17"/>
      <c r="E233" s="17"/>
    </row>
    <row r="234" spans="3:5" ht="12.75">
      <c r="C234" s="17"/>
      <c r="D234" s="17"/>
      <c r="E234" s="17"/>
    </row>
  </sheetData>
  <sheetProtection selectLockedCells="1" selectUnlockedCells="1"/>
  <mergeCells count="16">
    <mergeCell ref="E7:H7"/>
    <mergeCell ref="E8:E9"/>
    <mergeCell ref="F8:F9"/>
    <mergeCell ref="A9:D9"/>
    <mergeCell ref="A10:H10"/>
    <mergeCell ref="A8:D8"/>
    <mergeCell ref="B220:C220"/>
    <mergeCell ref="B221:C221"/>
    <mergeCell ref="A1:H1"/>
    <mergeCell ref="A2:H2"/>
    <mergeCell ref="A3:H3"/>
    <mergeCell ref="A5:E5"/>
    <mergeCell ref="F5:H5"/>
    <mergeCell ref="A6:E6"/>
    <mergeCell ref="F6:H6"/>
    <mergeCell ref="A218:G218"/>
  </mergeCells>
  <printOptions/>
  <pageMargins left="0.1701388888888889" right="0.1597222222222222" top="0.49027777777777776" bottom="0.35" header="0.5118055555555555" footer="0.5118055555555555"/>
  <pageSetup fitToHeight="0" fitToWidth="1" horizontalDpi="300" verticalDpi="300" orientation="portrait" paperSize="9" scale="84" r:id="rId2"/>
  <rowBreaks count="1" manualBreakCount="1">
    <brk id="187" max="7" man="1"/>
  </rowBreaks>
  <ignoredErrors>
    <ignoredError sqref="B206" numberStoredAsText="1"/>
  </ignoredErrors>
  <drawing r:id="rId1"/>
</worksheet>
</file>

<file path=xl/worksheets/sheet2.xml><?xml version="1.0" encoding="utf-8"?>
<worksheet xmlns="http://schemas.openxmlformats.org/spreadsheetml/2006/main" xmlns:r="http://schemas.openxmlformats.org/officeDocument/2006/relationships">
  <dimension ref="A53:J62"/>
  <sheetViews>
    <sheetView zoomScalePageLayoutView="0" workbookViewId="0" topLeftCell="A1">
      <selection activeCell="P70" sqref="P70"/>
    </sheetView>
  </sheetViews>
  <sheetFormatPr defaultColWidth="9.140625" defaultRowHeight="12.75"/>
  <sheetData>
    <row r="53" spans="1:10" ht="12.75">
      <c r="A53" s="206" t="s">
        <v>656</v>
      </c>
      <c r="B53" s="206"/>
      <c r="C53" s="206"/>
      <c r="D53" s="206"/>
      <c r="E53" s="206"/>
      <c r="F53" s="206"/>
      <c r="G53" s="206"/>
      <c r="H53" s="206"/>
      <c r="I53" s="206"/>
      <c r="J53" s="206"/>
    </row>
    <row r="54" spans="1:10" ht="12.75">
      <c r="A54" s="206"/>
      <c r="B54" s="206"/>
      <c r="C54" s="206"/>
      <c r="D54" s="206"/>
      <c r="E54" s="206"/>
      <c r="F54" s="206"/>
      <c r="G54" s="206"/>
      <c r="H54" s="206"/>
      <c r="I54" s="206"/>
      <c r="J54" s="206"/>
    </row>
    <row r="55" spans="1:10" ht="12.75">
      <c r="A55" s="206"/>
      <c r="B55" s="206"/>
      <c r="C55" s="206"/>
      <c r="D55" s="206"/>
      <c r="E55" s="206"/>
      <c r="F55" s="206"/>
      <c r="G55" s="206"/>
      <c r="H55" s="206"/>
      <c r="I55" s="206"/>
      <c r="J55" s="206"/>
    </row>
    <row r="56" spans="1:10" ht="12.75">
      <c r="A56" s="206"/>
      <c r="B56" s="206"/>
      <c r="C56" s="206"/>
      <c r="D56" s="206"/>
      <c r="E56" s="206"/>
      <c r="F56" s="206"/>
      <c r="G56" s="206"/>
      <c r="H56" s="206"/>
      <c r="I56" s="206"/>
      <c r="J56" s="206"/>
    </row>
    <row r="57" spans="1:10" ht="12.75">
      <c r="A57" s="206"/>
      <c r="B57" s="206"/>
      <c r="C57" s="206"/>
      <c r="D57" s="206"/>
      <c r="E57" s="206"/>
      <c r="F57" s="206"/>
      <c r="G57" s="206"/>
      <c r="H57" s="206"/>
      <c r="I57" s="206"/>
      <c r="J57" s="206"/>
    </row>
    <row r="58" spans="1:10" ht="12.75">
      <c r="A58" s="206"/>
      <c r="B58" s="206"/>
      <c r="C58" s="206"/>
      <c r="D58" s="206"/>
      <c r="E58" s="206"/>
      <c r="F58" s="206"/>
      <c r="G58" s="206"/>
      <c r="H58" s="206"/>
      <c r="I58" s="206"/>
      <c r="J58" s="206"/>
    </row>
    <row r="59" spans="1:10" ht="12.75">
      <c r="A59" s="206"/>
      <c r="B59" s="206"/>
      <c r="C59" s="206"/>
      <c r="D59" s="206"/>
      <c r="E59" s="206"/>
      <c r="F59" s="206"/>
      <c r="G59" s="206"/>
      <c r="H59" s="206"/>
      <c r="I59" s="206"/>
      <c r="J59" s="206"/>
    </row>
    <row r="60" spans="1:10" ht="0.75" customHeight="1">
      <c r="A60" s="206"/>
      <c r="B60" s="206"/>
      <c r="C60" s="206"/>
      <c r="D60" s="206"/>
      <c r="E60" s="206"/>
      <c r="F60" s="206"/>
      <c r="G60" s="206"/>
      <c r="H60" s="206"/>
      <c r="I60" s="206"/>
      <c r="J60" s="206"/>
    </row>
    <row r="61" spans="1:10" ht="12.75" hidden="1">
      <c r="A61" s="206"/>
      <c r="B61" s="206"/>
      <c r="C61" s="206"/>
      <c r="D61" s="206"/>
      <c r="E61" s="206"/>
      <c r="F61" s="206"/>
      <c r="G61" s="206"/>
      <c r="H61" s="206"/>
      <c r="I61" s="206"/>
      <c r="J61" s="206"/>
    </row>
    <row r="62" spans="1:10" ht="12.75" hidden="1">
      <c r="A62" s="206"/>
      <c r="B62" s="206"/>
      <c r="C62" s="206"/>
      <c r="D62" s="206"/>
      <c r="E62" s="206"/>
      <c r="F62" s="206"/>
      <c r="G62" s="206"/>
      <c r="H62" s="206"/>
      <c r="I62" s="206"/>
      <c r="J62" s="206"/>
    </row>
  </sheetData>
  <sheetProtection/>
  <mergeCells count="1">
    <mergeCell ref="A53:J62"/>
  </mergeCells>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zoomScalePageLayoutView="0" workbookViewId="0" topLeftCell="A31">
      <selection activeCell="L16" sqref="L16:M24"/>
    </sheetView>
  </sheetViews>
  <sheetFormatPr defaultColWidth="9.140625" defaultRowHeight="12.75"/>
  <cols>
    <col min="4" max="4" width="9.7109375" style="0" customWidth="1"/>
    <col min="5" max="5" width="8.140625" style="0" customWidth="1"/>
    <col min="8" max="8" width="10.7109375" style="0" customWidth="1"/>
  </cols>
  <sheetData>
    <row r="1" ht="15.75">
      <c r="F1" s="21" t="s">
        <v>122</v>
      </c>
    </row>
    <row r="4" spans="1:10" ht="12.75">
      <c r="A4" s="236" t="s">
        <v>127</v>
      </c>
      <c r="B4" s="238"/>
      <c r="C4" s="236" t="s">
        <v>128</v>
      </c>
      <c r="D4" s="237"/>
      <c r="E4" s="237"/>
      <c r="F4" s="237"/>
      <c r="G4" s="237"/>
      <c r="H4" s="237"/>
      <c r="I4" s="237"/>
      <c r="J4" s="238"/>
    </row>
    <row r="5" spans="1:11" ht="19.5">
      <c r="A5" s="246">
        <v>0</v>
      </c>
      <c r="B5" s="247"/>
      <c r="C5" s="248">
        <v>0</v>
      </c>
      <c r="D5" s="249"/>
      <c r="E5" s="249"/>
      <c r="F5" s="249"/>
      <c r="G5" s="249"/>
      <c r="H5" s="249"/>
      <c r="I5" s="249"/>
      <c r="J5" s="250"/>
      <c r="K5" s="22"/>
    </row>
    <row r="6" spans="1:10" ht="12.75">
      <c r="A6" s="23"/>
      <c r="B6" s="23"/>
      <c r="C6" s="23"/>
      <c r="D6" s="23"/>
      <c r="E6" s="23"/>
      <c r="F6" s="23"/>
      <c r="G6" s="23"/>
      <c r="H6" s="23"/>
      <c r="I6" s="23"/>
      <c r="J6" s="23"/>
    </row>
    <row r="7" spans="1:10" ht="12.75">
      <c r="A7" s="236" t="s">
        <v>132</v>
      </c>
      <c r="B7" s="237"/>
      <c r="C7" s="237"/>
      <c r="D7" s="237"/>
      <c r="E7" s="237"/>
      <c r="F7" s="237"/>
      <c r="G7" s="237"/>
      <c r="H7" s="237"/>
      <c r="I7" s="237"/>
      <c r="J7" s="238"/>
    </row>
    <row r="8" spans="1:10" ht="12.75">
      <c r="A8" s="245">
        <v>0</v>
      </c>
      <c r="B8" s="245"/>
      <c r="C8" s="245"/>
      <c r="D8" s="245"/>
      <c r="E8" s="245"/>
      <c r="F8" s="245"/>
      <c r="G8" s="245"/>
      <c r="H8" s="245"/>
      <c r="I8" s="245"/>
      <c r="J8" s="245"/>
    </row>
    <row r="9" spans="1:10" ht="12.75">
      <c r="A9" s="23"/>
      <c r="B9" s="23"/>
      <c r="C9" s="23"/>
      <c r="D9" s="23"/>
      <c r="E9" s="23"/>
      <c r="F9" s="23"/>
      <c r="G9" s="23"/>
      <c r="H9" s="23"/>
      <c r="I9" s="23"/>
      <c r="J9" s="23"/>
    </row>
    <row r="10" spans="1:10" ht="12.75">
      <c r="A10" s="236" t="s">
        <v>133</v>
      </c>
      <c r="B10" s="237"/>
      <c r="C10" s="237"/>
      <c r="D10" s="237"/>
      <c r="E10" s="237"/>
      <c r="F10" s="237"/>
      <c r="G10" s="237"/>
      <c r="H10" s="237"/>
      <c r="I10" s="236" t="s">
        <v>134</v>
      </c>
      <c r="J10" s="238"/>
    </row>
    <row r="11" spans="1:10" ht="12.75">
      <c r="A11" s="239" t="s">
        <v>123</v>
      </c>
      <c r="B11" s="240"/>
      <c r="C11" s="240"/>
      <c r="D11" s="240"/>
      <c r="E11" s="240"/>
      <c r="F11" s="240"/>
      <c r="G11" s="240"/>
      <c r="H11" s="241"/>
      <c r="I11" s="242">
        <v>0</v>
      </c>
      <c r="J11" s="243"/>
    </row>
    <row r="13" spans="1:10" ht="12.75">
      <c r="A13" s="244" t="s">
        <v>135</v>
      </c>
      <c r="B13" s="244"/>
      <c r="C13" s="244"/>
      <c r="D13" s="244"/>
      <c r="E13" s="244"/>
      <c r="F13" s="244"/>
      <c r="G13" s="244"/>
      <c r="H13" s="244"/>
      <c r="I13" s="231">
        <v>1</v>
      </c>
      <c r="J13" s="231"/>
    </row>
    <row r="14" spans="1:10" ht="12.75">
      <c r="A14" s="230" t="s">
        <v>136</v>
      </c>
      <c r="B14" s="230"/>
      <c r="C14" s="230"/>
      <c r="D14" s="230"/>
      <c r="E14" s="230"/>
      <c r="F14" s="230"/>
      <c r="G14" s="230"/>
      <c r="H14" s="230"/>
      <c r="I14" s="231">
        <v>0.05</v>
      </c>
      <c r="J14" s="231"/>
    </row>
    <row r="16" spans="1:21" ht="26.25">
      <c r="A16" s="232" t="s">
        <v>137</v>
      </c>
      <c r="B16" s="232"/>
      <c r="C16" s="232"/>
      <c r="D16" s="232"/>
      <c r="E16" s="232" t="s">
        <v>138</v>
      </c>
      <c r="F16" s="233" t="s">
        <v>139</v>
      </c>
      <c r="G16" s="233" t="s">
        <v>140</v>
      </c>
      <c r="H16" s="234" t="s">
        <v>141</v>
      </c>
      <c r="I16" s="234" t="s">
        <v>142</v>
      </c>
      <c r="J16" s="235" t="s">
        <v>143</v>
      </c>
      <c r="L16" s="228" t="s">
        <v>144</v>
      </c>
      <c r="M16" s="228"/>
      <c r="N16" s="40"/>
      <c r="O16" s="40"/>
      <c r="P16" s="40"/>
      <c r="Q16" s="40"/>
      <c r="R16" s="40"/>
      <c r="S16" s="40"/>
      <c r="T16" s="40"/>
      <c r="U16" s="40"/>
    </row>
    <row r="17" spans="1:21" ht="26.25">
      <c r="A17" s="232"/>
      <c r="B17" s="232"/>
      <c r="C17" s="232"/>
      <c r="D17" s="232"/>
      <c r="E17" s="232"/>
      <c r="F17" s="233"/>
      <c r="G17" s="233"/>
      <c r="H17" s="234"/>
      <c r="I17" s="234"/>
      <c r="J17" s="235"/>
      <c r="L17" s="228"/>
      <c r="M17" s="228"/>
      <c r="N17" s="40"/>
      <c r="O17" s="40"/>
      <c r="P17" s="40"/>
      <c r="Q17" s="40"/>
      <c r="R17" s="40"/>
      <c r="S17" s="40"/>
      <c r="T17" s="40"/>
      <c r="U17" s="40"/>
    </row>
    <row r="18" spans="1:21" ht="26.25">
      <c r="A18" s="218" t="s">
        <v>145</v>
      </c>
      <c r="B18" s="218"/>
      <c r="C18" s="218"/>
      <c r="D18" s="218"/>
      <c r="E18" s="24" t="s">
        <v>124</v>
      </c>
      <c r="F18" s="25">
        <v>0.03</v>
      </c>
      <c r="G18" s="26" t="s">
        <v>146</v>
      </c>
      <c r="H18" s="27">
        <v>0.03</v>
      </c>
      <c r="I18" s="27">
        <v>0.04</v>
      </c>
      <c r="J18" s="27">
        <v>0.055</v>
      </c>
      <c r="L18" s="228"/>
      <c r="M18" s="228"/>
      <c r="N18" s="40"/>
      <c r="O18" s="40"/>
      <c r="P18" s="40"/>
      <c r="Q18" s="40"/>
      <c r="R18" s="40"/>
      <c r="S18" s="40"/>
      <c r="T18" s="40"/>
      <c r="U18" s="40"/>
    </row>
    <row r="19" spans="1:21" ht="26.25">
      <c r="A19" s="218" t="s">
        <v>147</v>
      </c>
      <c r="B19" s="218"/>
      <c r="C19" s="218"/>
      <c r="D19" s="218"/>
      <c r="E19" s="24" t="s">
        <v>125</v>
      </c>
      <c r="F19" s="25">
        <v>0.008</v>
      </c>
      <c r="G19" s="26" t="s">
        <v>146</v>
      </c>
      <c r="H19" s="27">
        <v>0.008</v>
      </c>
      <c r="I19" s="27">
        <v>0.008</v>
      </c>
      <c r="J19" s="27">
        <v>0.01</v>
      </c>
      <c r="L19" s="228"/>
      <c r="M19" s="228"/>
      <c r="N19" s="40"/>
      <c r="O19" s="40"/>
      <c r="P19" s="40"/>
      <c r="Q19" s="40"/>
      <c r="R19" s="40"/>
      <c r="S19" s="40"/>
      <c r="T19" s="40"/>
      <c r="U19" s="40"/>
    </row>
    <row r="20" spans="1:21" ht="26.25">
      <c r="A20" s="218" t="s">
        <v>148</v>
      </c>
      <c r="B20" s="218"/>
      <c r="C20" s="218"/>
      <c r="D20" s="218"/>
      <c r="E20" s="24" t="s">
        <v>126</v>
      </c>
      <c r="F20" s="25">
        <v>0.0097</v>
      </c>
      <c r="G20" s="26" t="s">
        <v>146</v>
      </c>
      <c r="H20" s="27">
        <v>0.0097</v>
      </c>
      <c r="I20" s="27">
        <v>0.0127</v>
      </c>
      <c r="J20" s="27">
        <v>0.0127</v>
      </c>
      <c r="L20" s="228"/>
      <c r="M20" s="228"/>
      <c r="N20" s="40"/>
      <c r="O20" s="40"/>
      <c r="P20" s="40"/>
      <c r="Q20" s="40"/>
      <c r="R20" s="40"/>
      <c r="S20" s="40"/>
      <c r="T20" s="40"/>
      <c r="U20" s="40"/>
    </row>
    <row r="21" spans="1:13" ht="15">
      <c r="A21" s="218" t="s">
        <v>149</v>
      </c>
      <c r="B21" s="218"/>
      <c r="C21" s="218"/>
      <c r="D21" s="218"/>
      <c r="E21" s="24" t="s">
        <v>129</v>
      </c>
      <c r="F21" s="25">
        <v>0.007</v>
      </c>
      <c r="G21" s="26" t="s">
        <v>146</v>
      </c>
      <c r="H21" s="27">
        <v>0.0059</v>
      </c>
      <c r="I21" s="27">
        <v>0.0123</v>
      </c>
      <c r="J21" s="27">
        <v>0.0139</v>
      </c>
      <c r="L21" s="228"/>
      <c r="M21" s="228"/>
    </row>
    <row r="22" spans="1:13" ht="15">
      <c r="A22" s="218" t="s">
        <v>150</v>
      </c>
      <c r="B22" s="218"/>
      <c r="C22" s="218"/>
      <c r="D22" s="218"/>
      <c r="E22" s="24" t="s">
        <v>130</v>
      </c>
      <c r="F22" s="25">
        <v>0.065</v>
      </c>
      <c r="G22" s="26" t="s">
        <v>146</v>
      </c>
      <c r="H22" s="27">
        <v>0.0616</v>
      </c>
      <c r="I22" s="27">
        <v>0.07400000000000001</v>
      </c>
      <c r="J22" s="27">
        <v>0.08960000000000001</v>
      </c>
      <c r="L22" s="228"/>
      <c r="M22" s="228"/>
    </row>
    <row r="23" spans="1:13" ht="15">
      <c r="A23" s="229" t="s">
        <v>151</v>
      </c>
      <c r="B23" s="229"/>
      <c r="C23" s="229"/>
      <c r="D23" s="229"/>
      <c r="E23" s="24" t="s">
        <v>152</v>
      </c>
      <c r="F23" s="25">
        <v>0.0365</v>
      </c>
      <c r="G23" s="26" t="s">
        <v>146</v>
      </c>
      <c r="H23" s="27">
        <v>0.0365</v>
      </c>
      <c r="I23" s="27">
        <v>0.0365</v>
      </c>
      <c r="J23" s="27">
        <v>0.0365</v>
      </c>
      <c r="L23" s="228"/>
      <c r="M23" s="228"/>
    </row>
    <row r="24" spans="1:13" ht="25.5" customHeight="1">
      <c r="A24" s="218" t="s">
        <v>153</v>
      </c>
      <c r="B24" s="218"/>
      <c r="C24" s="218"/>
      <c r="D24" s="218"/>
      <c r="E24" s="24" t="s">
        <v>154</v>
      </c>
      <c r="F24" s="27">
        <v>0.05</v>
      </c>
      <c r="G24" s="26" t="s">
        <v>146</v>
      </c>
      <c r="H24" s="27">
        <v>0</v>
      </c>
      <c r="I24" s="27">
        <v>0.025</v>
      </c>
      <c r="J24" s="27">
        <v>0.05</v>
      </c>
      <c r="L24" s="228"/>
      <c r="M24" s="228"/>
    </row>
    <row r="25" spans="1:10" ht="33" customHeight="1">
      <c r="A25" s="218" t="s">
        <v>155</v>
      </c>
      <c r="B25" s="218"/>
      <c r="C25" s="218"/>
      <c r="D25" s="218"/>
      <c r="E25" s="24" t="s">
        <v>156</v>
      </c>
      <c r="F25" s="27">
        <v>0</v>
      </c>
      <c r="G25" s="26" t="s">
        <v>157</v>
      </c>
      <c r="H25" s="28">
        <v>0</v>
      </c>
      <c r="I25" s="28">
        <v>0.045</v>
      </c>
      <c r="J25" s="28">
        <v>0.045</v>
      </c>
    </row>
    <row r="26" spans="1:23" ht="28.5">
      <c r="A26" s="218" t="s">
        <v>158</v>
      </c>
      <c r="B26" s="218"/>
      <c r="C26" s="218"/>
      <c r="D26" s="218"/>
      <c r="E26" s="29" t="s">
        <v>131</v>
      </c>
      <c r="F26" s="47">
        <v>0.23</v>
      </c>
      <c r="G26" s="38" t="s">
        <v>157</v>
      </c>
      <c r="H26" s="27">
        <v>0.2034</v>
      </c>
      <c r="I26" s="27">
        <v>0.2212</v>
      </c>
      <c r="J26" s="27">
        <v>0.25</v>
      </c>
      <c r="L26" s="39"/>
      <c r="N26" s="40"/>
      <c r="O26" s="40"/>
      <c r="P26" s="40"/>
      <c r="Q26" s="40"/>
      <c r="R26" s="40"/>
      <c r="S26" s="40"/>
      <c r="T26" s="40"/>
      <c r="U26" s="40"/>
      <c r="V26" s="40"/>
      <c r="W26" s="40"/>
    </row>
    <row r="27" spans="1:15" ht="28.5">
      <c r="A27" s="219" t="s">
        <v>159</v>
      </c>
      <c r="B27" s="219"/>
      <c r="C27" s="219"/>
      <c r="D27" s="219"/>
      <c r="E27" s="30" t="s">
        <v>160</v>
      </c>
      <c r="F27" s="31">
        <v>0.23</v>
      </c>
      <c r="G27" s="42" t="s">
        <v>144</v>
      </c>
      <c r="H27" s="220"/>
      <c r="I27" s="220"/>
      <c r="J27" s="220"/>
      <c r="L27" s="39"/>
      <c r="N27" s="43"/>
      <c r="O27" s="20"/>
    </row>
    <row r="28" ht="12.75">
      <c r="N28" s="43"/>
    </row>
    <row r="29" spans="1:15" ht="23.25">
      <c r="A29" s="41" t="s">
        <v>144</v>
      </c>
      <c r="B29" s="221" t="s">
        <v>161</v>
      </c>
      <c r="C29" s="221"/>
      <c r="D29" s="221"/>
      <c r="E29" s="221"/>
      <c r="F29" s="221"/>
      <c r="G29" s="221"/>
      <c r="H29" s="221"/>
      <c r="I29" s="221"/>
      <c r="J29" s="221"/>
      <c r="N29" s="43"/>
      <c r="O29" s="20"/>
    </row>
    <row r="30" ht="12.75">
      <c r="N30" s="43"/>
    </row>
    <row r="31" spans="1:10" ht="12.75">
      <c r="A31" s="222" t="s">
        <v>162</v>
      </c>
      <c r="B31" s="222"/>
      <c r="C31" s="222"/>
      <c r="D31" s="222"/>
      <c r="E31" s="222"/>
      <c r="F31" s="222"/>
      <c r="G31" s="222"/>
      <c r="H31" s="222"/>
      <c r="I31" s="222"/>
      <c r="J31" s="222"/>
    </row>
    <row r="32" spans="1:10" ht="15.75">
      <c r="A32" s="37"/>
      <c r="B32" s="37"/>
      <c r="C32" s="37"/>
      <c r="D32" s="223" t="s">
        <v>163</v>
      </c>
      <c r="E32" s="224" t="s">
        <v>164</v>
      </c>
      <c r="F32" s="224"/>
      <c r="G32" s="224"/>
      <c r="H32" s="225" t="s">
        <v>165</v>
      </c>
      <c r="I32" s="37"/>
      <c r="J32" s="37"/>
    </row>
    <row r="33" spans="1:10" ht="15.75">
      <c r="A33" s="37"/>
      <c r="B33" s="37"/>
      <c r="C33" s="37"/>
      <c r="D33" s="223"/>
      <c r="E33" s="227" t="s">
        <v>166</v>
      </c>
      <c r="F33" s="227"/>
      <c r="G33" s="227"/>
      <c r="H33" s="226"/>
      <c r="I33" s="37"/>
      <c r="J33" s="37"/>
    </row>
    <row r="34" spans="1:10" ht="12.75">
      <c r="A34" s="36"/>
      <c r="B34" s="36"/>
      <c r="C34" s="36"/>
      <c r="D34" s="36"/>
      <c r="E34" s="36"/>
      <c r="F34" s="36"/>
      <c r="G34" s="36"/>
      <c r="H34" s="36"/>
      <c r="I34" s="36"/>
      <c r="J34" s="36"/>
    </row>
    <row r="35" spans="1:10" ht="15">
      <c r="A35" s="217" t="s">
        <v>167</v>
      </c>
      <c r="B35" s="217"/>
      <c r="C35" s="217"/>
      <c r="D35" s="217"/>
      <c r="E35" s="217"/>
      <c r="F35" s="217"/>
      <c r="G35" s="217"/>
      <c r="H35" s="217"/>
      <c r="I35" s="217"/>
      <c r="J35" s="217"/>
    </row>
    <row r="37" spans="1:10" ht="15">
      <c r="A37" s="217" t="s">
        <v>168</v>
      </c>
      <c r="B37" s="217"/>
      <c r="C37" s="217"/>
      <c r="D37" s="217"/>
      <c r="E37" s="217"/>
      <c r="F37" s="217"/>
      <c r="G37" s="217"/>
      <c r="H37" s="217"/>
      <c r="I37" s="217"/>
      <c r="J37" s="217"/>
    </row>
    <row r="39" ht="19.5" customHeight="1">
      <c r="A39" s="20" t="s">
        <v>169</v>
      </c>
    </row>
    <row r="40" spans="1:10" ht="43.5" customHeight="1">
      <c r="A40" s="210"/>
      <c r="B40" s="211"/>
      <c r="C40" s="211"/>
      <c r="D40" s="211"/>
      <c r="E40" s="211"/>
      <c r="F40" s="211"/>
      <c r="G40" s="211"/>
      <c r="H40" s="211"/>
      <c r="I40" s="211"/>
      <c r="J40" s="212"/>
    </row>
    <row r="42" spans="1:10" ht="22.5" customHeight="1">
      <c r="A42" s="213">
        <v>0</v>
      </c>
      <c r="B42" s="213"/>
      <c r="C42" s="213"/>
      <c r="D42" s="213"/>
      <c r="G42" s="214">
        <v>44607</v>
      </c>
      <c r="H42" s="214"/>
      <c r="I42" s="214"/>
      <c r="J42" s="214"/>
    </row>
    <row r="43" spans="1:10" ht="26.25" customHeight="1">
      <c r="A43" s="215" t="s">
        <v>170</v>
      </c>
      <c r="B43" s="215"/>
      <c r="C43" s="215"/>
      <c r="D43" s="215"/>
      <c r="F43" s="32"/>
      <c r="G43" s="44" t="s">
        <v>171</v>
      </c>
      <c r="H43" s="45"/>
      <c r="I43" s="45"/>
      <c r="J43" s="45"/>
    </row>
    <row r="45" spans="1:10" ht="15">
      <c r="A45" s="216"/>
      <c r="B45" s="216"/>
      <c r="C45" s="216"/>
      <c r="D45" s="216"/>
      <c r="E45" s="33"/>
      <c r="F45" s="33"/>
      <c r="G45" s="216"/>
      <c r="H45" s="216"/>
      <c r="I45" s="216"/>
      <c r="J45" s="216"/>
    </row>
    <row r="46" spans="1:10" ht="12.75">
      <c r="A46" s="208" t="s">
        <v>172</v>
      </c>
      <c r="B46" s="208"/>
      <c r="C46" s="208"/>
      <c r="D46" s="208"/>
      <c r="E46" s="34"/>
      <c r="F46" s="34"/>
      <c r="G46" s="208" t="s">
        <v>173</v>
      </c>
      <c r="H46" s="208"/>
      <c r="I46" s="208"/>
      <c r="J46" s="208"/>
    </row>
    <row r="47" spans="1:10" ht="14.25">
      <c r="A47" s="19" t="s">
        <v>174</v>
      </c>
      <c r="B47" s="207">
        <v>0</v>
      </c>
      <c r="C47" s="207"/>
      <c r="D47" s="207"/>
      <c r="E47" s="35"/>
      <c r="F47" s="35"/>
      <c r="G47" s="19" t="s">
        <v>174</v>
      </c>
      <c r="H47" s="209" t="s">
        <v>175</v>
      </c>
      <c r="I47" s="209"/>
      <c r="J47" s="209"/>
    </row>
    <row r="48" spans="1:10" ht="14.25">
      <c r="A48" s="19" t="s">
        <v>176</v>
      </c>
      <c r="B48" s="207">
        <v>0</v>
      </c>
      <c r="C48" s="207"/>
      <c r="D48" s="207"/>
      <c r="E48" s="35"/>
      <c r="F48" s="35"/>
      <c r="G48" s="19" t="s">
        <v>177</v>
      </c>
      <c r="H48" s="209" t="s">
        <v>178</v>
      </c>
      <c r="I48" s="209"/>
      <c r="J48" s="209"/>
    </row>
    <row r="49" spans="1:10" ht="14.25">
      <c r="A49" s="19" t="s">
        <v>179</v>
      </c>
      <c r="B49" s="207">
        <v>0</v>
      </c>
      <c r="C49" s="207"/>
      <c r="D49" s="207"/>
      <c r="E49" s="35"/>
      <c r="F49" s="35"/>
      <c r="G49" s="35"/>
      <c r="H49" s="35"/>
      <c r="I49" s="35"/>
      <c r="J49" s="35"/>
    </row>
    <row r="50" spans="1:4" ht="12.75">
      <c r="A50" s="19" t="s">
        <v>180</v>
      </c>
      <c r="B50" s="207">
        <v>0</v>
      </c>
      <c r="C50" s="207"/>
      <c r="D50" s="207"/>
    </row>
  </sheetData>
  <sheetProtection/>
  <mergeCells count="55">
    <mergeCell ref="A8:J8"/>
    <mergeCell ref="A4:B4"/>
    <mergeCell ref="C4:J4"/>
    <mergeCell ref="A5:B5"/>
    <mergeCell ref="C5:J5"/>
    <mergeCell ref="A7:J7"/>
    <mergeCell ref="A10:H10"/>
    <mergeCell ref="I10:J10"/>
    <mergeCell ref="A11:H11"/>
    <mergeCell ref="I11:J11"/>
    <mergeCell ref="A13:H13"/>
    <mergeCell ref="I13:J13"/>
    <mergeCell ref="A14:H14"/>
    <mergeCell ref="I14:J14"/>
    <mergeCell ref="A16:D17"/>
    <mergeCell ref="E16:E17"/>
    <mergeCell ref="F16:F17"/>
    <mergeCell ref="G16:G17"/>
    <mergeCell ref="H16:H17"/>
    <mergeCell ref="I16:I17"/>
    <mergeCell ref="J16:J17"/>
    <mergeCell ref="E33:G33"/>
    <mergeCell ref="A35:J35"/>
    <mergeCell ref="L16:M24"/>
    <mergeCell ref="A18:D18"/>
    <mergeCell ref="A19:D19"/>
    <mergeCell ref="A20:D20"/>
    <mergeCell ref="A21:D21"/>
    <mergeCell ref="A22:D22"/>
    <mergeCell ref="A23:D23"/>
    <mergeCell ref="A24:D24"/>
    <mergeCell ref="A37:J37"/>
    <mergeCell ref="A25:D25"/>
    <mergeCell ref="A26:D26"/>
    <mergeCell ref="A27:D27"/>
    <mergeCell ref="H27:J27"/>
    <mergeCell ref="B29:J29"/>
    <mergeCell ref="A31:J31"/>
    <mergeCell ref="D32:D33"/>
    <mergeCell ref="E32:G32"/>
    <mergeCell ref="H32:H33"/>
    <mergeCell ref="A40:J40"/>
    <mergeCell ref="A42:D42"/>
    <mergeCell ref="G42:J42"/>
    <mergeCell ref="A43:D43"/>
    <mergeCell ref="A45:D45"/>
    <mergeCell ref="G45:J45"/>
    <mergeCell ref="B49:D49"/>
    <mergeCell ref="B50:D50"/>
    <mergeCell ref="A46:D46"/>
    <mergeCell ref="G46:J46"/>
    <mergeCell ref="B47:D47"/>
    <mergeCell ref="H47:J47"/>
    <mergeCell ref="B48:D48"/>
    <mergeCell ref="H48:J48"/>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4">
      <selection activeCell="A30" sqref="A30:J30"/>
    </sheetView>
  </sheetViews>
  <sheetFormatPr defaultColWidth="9.140625" defaultRowHeight="12.75"/>
  <sheetData>
    <row r="1" spans="1:10" ht="93.75" customHeight="1">
      <c r="A1" s="251"/>
      <c r="B1" s="252"/>
      <c r="C1" s="252"/>
      <c r="D1" s="252"/>
      <c r="E1" s="252"/>
      <c r="F1" s="252"/>
      <c r="G1" s="252"/>
      <c r="H1" s="252"/>
      <c r="I1" s="252"/>
      <c r="J1" s="253"/>
    </row>
    <row r="2" spans="1:10" ht="46.5" customHeight="1">
      <c r="A2" s="308" t="s">
        <v>394</v>
      </c>
      <c r="B2" s="308"/>
      <c r="C2" s="308"/>
      <c r="D2" s="308"/>
      <c r="E2" s="308"/>
      <c r="F2" s="308"/>
      <c r="G2" s="308"/>
      <c r="H2" s="308"/>
      <c r="I2" s="308"/>
      <c r="J2" s="308"/>
    </row>
    <row r="3" spans="1:10" ht="15">
      <c r="A3" s="170"/>
      <c r="B3" s="309"/>
      <c r="C3" s="309"/>
      <c r="D3" s="309"/>
      <c r="E3" s="309"/>
      <c r="F3" s="309"/>
      <c r="G3" s="309"/>
      <c r="H3" s="170"/>
      <c r="I3" s="170"/>
      <c r="J3" s="170"/>
    </row>
    <row r="4" spans="1:10" ht="19.5" customHeight="1">
      <c r="A4" s="310" t="s">
        <v>395</v>
      </c>
      <c r="B4" s="311"/>
      <c r="C4" s="311"/>
      <c r="D4" s="311"/>
      <c r="E4" s="311"/>
      <c r="F4" s="311"/>
      <c r="G4" s="311"/>
      <c r="H4" s="311"/>
      <c r="I4" s="311"/>
      <c r="J4" s="311"/>
    </row>
    <row r="5" spans="1:10" ht="12.75">
      <c r="A5" s="254" t="s">
        <v>396</v>
      </c>
      <c r="B5" s="171" t="s">
        <v>397</v>
      </c>
      <c r="C5" s="257" t="s">
        <v>398</v>
      </c>
      <c r="D5" s="258"/>
      <c r="E5" s="258"/>
      <c r="F5" s="258"/>
      <c r="G5" s="258"/>
      <c r="H5" s="258"/>
      <c r="I5" s="259"/>
      <c r="J5" s="171" t="s">
        <v>399</v>
      </c>
    </row>
    <row r="6" spans="1:10" ht="12.75">
      <c r="A6" s="255"/>
      <c r="B6" s="172">
        <v>-1</v>
      </c>
      <c r="C6" s="260" t="s">
        <v>630</v>
      </c>
      <c r="D6" s="261"/>
      <c r="E6" s="261"/>
      <c r="F6" s="261"/>
      <c r="G6" s="262" t="s">
        <v>400</v>
      </c>
      <c r="H6" s="262"/>
      <c r="I6" s="263"/>
      <c r="J6" s="172">
        <v>-5</v>
      </c>
    </row>
    <row r="7" spans="1:10" ht="22.5" customHeight="1">
      <c r="A7" s="255"/>
      <c r="B7" s="172"/>
      <c r="C7" s="264">
        <v>0.02</v>
      </c>
      <c r="D7" s="264">
        <v>0.03</v>
      </c>
      <c r="E7" s="264">
        <v>0.04</v>
      </c>
      <c r="F7" s="264">
        <v>0.05</v>
      </c>
      <c r="G7" s="171" t="s">
        <v>401</v>
      </c>
      <c r="H7" s="266" t="s">
        <v>631</v>
      </c>
      <c r="I7" s="263"/>
      <c r="J7" s="172"/>
    </row>
    <row r="8" spans="1:10" ht="12.75">
      <c r="A8" s="256"/>
      <c r="B8" s="173"/>
      <c r="C8" s="265"/>
      <c r="D8" s="265"/>
      <c r="E8" s="265"/>
      <c r="F8" s="265"/>
      <c r="G8" s="173">
        <v>-3</v>
      </c>
      <c r="H8" s="267" t="s">
        <v>632</v>
      </c>
      <c r="I8" s="268"/>
      <c r="J8" s="173"/>
    </row>
    <row r="9" spans="1:10" ht="22.5">
      <c r="A9" s="174" t="s">
        <v>402</v>
      </c>
      <c r="B9" s="175" t="s">
        <v>403</v>
      </c>
      <c r="C9" s="176">
        <v>1</v>
      </c>
      <c r="D9" s="176">
        <v>1</v>
      </c>
      <c r="E9" s="176">
        <v>1</v>
      </c>
      <c r="F9" s="176">
        <v>1</v>
      </c>
      <c r="G9" s="176">
        <v>1</v>
      </c>
      <c r="H9" s="275">
        <v>1</v>
      </c>
      <c r="I9" s="276"/>
      <c r="J9" s="177"/>
    </row>
    <row r="10" spans="1:10" ht="33.75">
      <c r="A10" s="174" t="s">
        <v>404</v>
      </c>
      <c r="B10" s="175" t="s">
        <v>124</v>
      </c>
      <c r="C10" s="178">
        <v>0.055</v>
      </c>
      <c r="D10" s="178">
        <v>0.055</v>
      </c>
      <c r="E10" s="178">
        <v>0.055</v>
      </c>
      <c r="F10" s="178">
        <v>0.055</v>
      </c>
      <c r="G10" s="178">
        <v>0.0342</v>
      </c>
      <c r="H10" s="269">
        <v>0.04</v>
      </c>
      <c r="I10" s="270"/>
      <c r="J10" s="177" t="s">
        <v>403</v>
      </c>
    </row>
    <row r="11" spans="1:10" ht="22.5">
      <c r="A11" s="174" t="s">
        <v>405</v>
      </c>
      <c r="B11" s="175" t="s">
        <v>130</v>
      </c>
      <c r="C11" s="178">
        <v>0.075</v>
      </c>
      <c r="D11" s="178">
        <v>0.075</v>
      </c>
      <c r="E11" s="178">
        <v>0.075</v>
      </c>
      <c r="F11" s="178">
        <v>0.075</v>
      </c>
      <c r="G11" s="178">
        <v>0.0494</v>
      </c>
      <c r="H11" s="269">
        <v>0.0616</v>
      </c>
      <c r="I11" s="270"/>
      <c r="J11" s="177" t="s">
        <v>403</v>
      </c>
    </row>
    <row r="12" spans="1:10" ht="33.75">
      <c r="A12" s="174" t="s">
        <v>406</v>
      </c>
      <c r="B12" s="175" t="s">
        <v>129</v>
      </c>
      <c r="C12" s="178">
        <v>0.0096</v>
      </c>
      <c r="D12" s="178">
        <v>0.0096</v>
      </c>
      <c r="E12" s="178">
        <v>0.0096</v>
      </c>
      <c r="F12" s="178">
        <v>0.0096</v>
      </c>
      <c r="G12" s="178">
        <v>0.0096</v>
      </c>
      <c r="H12" s="269">
        <v>0.0096</v>
      </c>
      <c r="I12" s="270"/>
      <c r="J12" s="177" t="s">
        <v>403</v>
      </c>
    </row>
    <row r="13" spans="1:10" ht="33.75">
      <c r="A13" s="174" t="s">
        <v>407</v>
      </c>
      <c r="B13" s="179"/>
      <c r="C13" s="180">
        <v>0.0227</v>
      </c>
      <c r="D13" s="180">
        <v>0.0227</v>
      </c>
      <c r="E13" s="180">
        <v>0.0227</v>
      </c>
      <c r="F13" s="180">
        <v>0.0227</v>
      </c>
      <c r="G13" s="180">
        <v>0.0129</v>
      </c>
      <c r="H13" s="277">
        <v>0.0177</v>
      </c>
      <c r="I13" s="278"/>
      <c r="J13" s="181" t="s">
        <v>403</v>
      </c>
    </row>
    <row r="14" spans="1:10" ht="45">
      <c r="A14" s="174" t="s">
        <v>408</v>
      </c>
      <c r="B14" s="175" t="s">
        <v>409</v>
      </c>
      <c r="C14" s="178">
        <v>0.01</v>
      </c>
      <c r="D14" s="178">
        <v>0.01</v>
      </c>
      <c r="E14" s="178">
        <v>0.01</v>
      </c>
      <c r="F14" s="178">
        <v>0.01</v>
      </c>
      <c r="G14" s="178">
        <v>0.0053</v>
      </c>
      <c r="H14" s="269">
        <v>0.008</v>
      </c>
      <c r="I14" s="270"/>
      <c r="J14" s="177" t="s">
        <v>403</v>
      </c>
    </row>
    <row r="15" spans="1:10" ht="12.75">
      <c r="A15" s="174" t="s">
        <v>410</v>
      </c>
      <c r="B15" s="175" t="s">
        <v>126</v>
      </c>
      <c r="C15" s="178">
        <v>0.0127</v>
      </c>
      <c r="D15" s="178">
        <v>0.0127</v>
      </c>
      <c r="E15" s="178">
        <v>0.0127</v>
      </c>
      <c r="F15" s="178">
        <v>0.0127</v>
      </c>
      <c r="G15" s="178">
        <v>0.0076</v>
      </c>
      <c r="H15" s="269">
        <v>0.0097</v>
      </c>
      <c r="I15" s="270"/>
      <c r="J15" s="177" t="s">
        <v>403</v>
      </c>
    </row>
    <row r="16" spans="1:10" ht="12.75">
      <c r="A16" s="174" t="s">
        <v>411</v>
      </c>
      <c r="B16" s="175" t="s">
        <v>412</v>
      </c>
      <c r="C16" s="180">
        <v>0.0465</v>
      </c>
      <c r="D16" s="180">
        <v>0.0515</v>
      </c>
      <c r="E16" s="180">
        <v>0.0565</v>
      </c>
      <c r="F16" s="180">
        <v>0.0615</v>
      </c>
      <c r="G16" s="180">
        <v>0.0365</v>
      </c>
      <c r="H16" s="277">
        <v>0.0615</v>
      </c>
      <c r="I16" s="278"/>
      <c r="J16" s="181" t="s">
        <v>413</v>
      </c>
    </row>
    <row r="17" spans="1:10" ht="12.75">
      <c r="A17" s="174" t="s">
        <v>154</v>
      </c>
      <c r="B17" s="179" t="s">
        <v>414</v>
      </c>
      <c r="C17" s="182">
        <v>0.01</v>
      </c>
      <c r="D17" s="182">
        <v>0.015</v>
      </c>
      <c r="E17" s="182">
        <v>0.02</v>
      </c>
      <c r="F17" s="182">
        <v>0.025</v>
      </c>
      <c r="G17" s="183" t="s">
        <v>146</v>
      </c>
      <c r="H17" s="292">
        <v>0.025</v>
      </c>
      <c r="I17" s="293"/>
      <c r="J17" s="177" t="s">
        <v>413</v>
      </c>
    </row>
    <row r="18" spans="1:10" ht="12.75">
      <c r="A18" s="174" t="s">
        <v>415</v>
      </c>
      <c r="B18" s="179" t="s">
        <v>415</v>
      </c>
      <c r="C18" s="178">
        <v>0.0065</v>
      </c>
      <c r="D18" s="178">
        <v>0.0065</v>
      </c>
      <c r="E18" s="178">
        <v>0.0065</v>
      </c>
      <c r="F18" s="178">
        <v>0.0065</v>
      </c>
      <c r="G18" s="178">
        <v>0.0065</v>
      </c>
      <c r="H18" s="269">
        <v>0.0065</v>
      </c>
      <c r="I18" s="270"/>
      <c r="J18" s="177" t="s">
        <v>413</v>
      </c>
    </row>
    <row r="19" spans="1:10" ht="12.75">
      <c r="A19" s="174" t="s">
        <v>416</v>
      </c>
      <c r="B19" s="179" t="s">
        <v>146</v>
      </c>
      <c r="C19" s="178">
        <v>0.03</v>
      </c>
      <c r="D19" s="178">
        <v>0.03</v>
      </c>
      <c r="E19" s="178">
        <v>0.03</v>
      </c>
      <c r="F19" s="178">
        <v>0.03</v>
      </c>
      <c r="G19" s="178">
        <v>0.03</v>
      </c>
      <c r="H19" s="269">
        <v>0.03</v>
      </c>
      <c r="I19" s="270"/>
      <c r="J19" s="177" t="s">
        <v>413</v>
      </c>
    </row>
    <row r="20" spans="1:10" ht="12.75">
      <c r="A20" s="174" t="s">
        <v>156</v>
      </c>
      <c r="B20" s="179" t="s">
        <v>417</v>
      </c>
      <c r="C20" s="177" t="s">
        <v>418</v>
      </c>
      <c r="D20" s="177" t="s">
        <v>419</v>
      </c>
      <c r="E20" s="177" t="s">
        <v>419</v>
      </c>
      <c r="F20" s="177" t="s">
        <v>419</v>
      </c>
      <c r="G20" s="177" t="s">
        <v>419</v>
      </c>
      <c r="H20" s="271" t="s">
        <v>419</v>
      </c>
      <c r="I20" s="272"/>
      <c r="J20" s="177" t="s">
        <v>413</v>
      </c>
    </row>
    <row r="21" spans="1:10" ht="12.75">
      <c r="A21" s="273"/>
      <c r="B21" s="274"/>
      <c r="C21" s="274"/>
      <c r="D21" s="274"/>
      <c r="E21" s="274"/>
      <c r="F21" s="274"/>
      <c r="G21" s="274"/>
      <c r="H21" s="274"/>
      <c r="I21" s="274"/>
      <c r="J21" s="274"/>
    </row>
    <row r="22" spans="1:10" ht="12.75">
      <c r="A22" s="314" t="s">
        <v>420</v>
      </c>
      <c r="B22" s="315"/>
      <c r="C22" s="318" t="s">
        <v>421</v>
      </c>
      <c r="D22" s="319"/>
      <c r="E22" s="319"/>
      <c r="F22" s="319"/>
      <c r="G22" s="319"/>
      <c r="H22" s="319"/>
      <c r="I22" s="319"/>
      <c r="J22" s="319"/>
    </row>
    <row r="23" spans="1:10" ht="12.75">
      <c r="A23" s="316"/>
      <c r="B23" s="317"/>
      <c r="C23" s="320" t="s">
        <v>422</v>
      </c>
      <c r="D23" s="321"/>
      <c r="E23" s="321"/>
      <c r="F23" s="321"/>
      <c r="G23" s="321"/>
      <c r="H23" s="321"/>
      <c r="I23" s="321"/>
      <c r="J23" s="321"/>
    </row>
    <row r="24" spans="1:10" ht="12.75">
      <c r="A24" s="284" t="s">
        <v>423</v>
      </c>
      <c r="B24" s="285"/>
      <c r="C24" s="184">
        <v>0.1697</v>
      </c>
      <c r="D24" s="184">
        <v>0.1697</v>
      </c>
      <c r="E24" s="184">
        <v>0.1697</v>
      </c>
      <c r="F24" s="184">
        <v>0.1697</v>
      </c>
      <c r="G24" s="184">
        <v>0.1094</v>
      </c>
      <c r="H24" s="279">
        <v>0.1337</v>
      </c>
      <c r="I24" s="280"/>
      <c r="J24" s="281"/>
    </row>
    <row r="25" spans="1:10" ht="12.75">
      <c r="A25" s="284" t="s">
        <v>424</v>
      </c>
      <c r="B25" s="285"/>
      <c r="C25" s="184">
        <v>0.9535</v>
      </c>
      <c r="D25" s="184">
        <v>0.9485</v>
      </c>
      <c r="E25" s="184">
        <v>0.9435</v>
      </c>
      <c r="F25" s="184">
        <v>0.9385</v>
      </c>
      <c r="G25" s="184">
        <v>0.9635</v>
      </c>
      <c r="H25" s="279">
        <v>0.9385</v>
      </c>
      <c r="I25" s="280"/>
      <c r="J25" s="282"/>
    </row>
    <row r="26" spans="1:10" ht="12.75">
      <c r="A26" s="286" t="s">
        <v>425</v>
      </c>
      <c r="B26" s="287"/>
      <c r="C26" s="290">
        <v>0.2267</v>
      </c>
      <c r="D26" s="290">
        <v>0.2332</v>
      </c>
      <c r="E26" s="290">
        <v>0.2397</v>
      </c>
      <c r="F26" s="298">
        <v>0.2464</v>
      </c>
      <c r="G26" s="300">
        <v>0.1515</v>
      </c>
      <c r="H26" s="302">
        <v>0.208</v>
      </c>
      <c r="I26" s="303"/>
      <c r="J26" s="282"/>
    </row>
    <row r="27" spans="1:10" ht="12.75">
      <c r="A27" s="288"/>
      <c r="B27" s="289"/>
      <c r="C27" s="291"/>
      <c r="D27" s="291"/>
      <c r="E27" s="291"/>
      <c r="F27" s="299"/>
      <c r="G27" s="301"/>
      <c r="H27" s="304"/>
      <c r="I27" s="305"/>
      <c r="J27" s="283"/>
    </row>
    <row r="28" spans="1:10" ht="12.75">
      <c r="A28" s="306" t="s">
        <v>426</v>
      </c>
      <c r="B28" s="307"/>
      <c r="C28" s="307"/>
      <c r="D28" s="307"/>
      <c r="E28" s="307"/>
      <c r="F28" s="307"/>
      <c r="G28" s="307"/>
      <c r="H28" s="307"/>
      <c r="I28" s="307"/>
      <c r="J28" s="307"/>
    </row>
    <row r="29" spans="1:10" ht="12.75">
      <c r="A29" s="312" t="s">
        <v>427</v>
      </c>
      <c r="B29" s="313"/>
      <c r="C29" s="313"/>
      <c r="D29" s="313"/>
      <c r="E29" s="313"/>
      <c r="F29" s="313"/>
      <c r="G29" s="313"/>
      <c r="H29" s="313"/>
      <c r="I29" s="313"/>
      <c r="J29" s="313"/>
    </row>
    <row r="30" spans="1:10" ht="35.25" customHeight="1">
      <c r="A30" s="294" t="s">
        <v>428</v>
      </c>
      <c r="B30" s="295"/>
      <c r="C30" s="295"/>
      <c r="D30" s="295"/>
      <c r="E30" s="295"/>
      <c r="F30" s="295"/>
      <c r="G30" s="295"/>
      <c r="H30" s="295"/>
      <c r="I30" s="295"/>
      <c r="J30" s="295"/>
    </row>
    <row r="31" spans="1:10" ht="33.75" customHeight="1">
      <c r="A31" s="294" t="s">
        <v>429</v>
      </c>
      <c r="B31" s="295"/>
      <c r="C31" s="295"/>
      <c r="D31" s="295"/>
      <c r="E31" s="295"/>
      <c r="F31" s="295"/>
      <c r="G31" s="295"/>
      <c r="H31" s="295"/>
      <c r="I31" s="295"/>
      <c r="J31" s="295"/>
    </row>
    <row r="32" spans="1:10" ht="22.5" customHeight="1">
      <c r="A32" s="294" t="s">
        <v>430</v>
      </c>
      <c r="B32" s="295"/>
      <c r="C32" s="295"/>
      <c r="D32" s="295"/>
      <c r="E32" s="295"/>
      <c r="F32" s="295"/>
      <c r="G32" s="295"/>
      <c r="H32" s="295"/>
      <c r="I32" s="295"/>
      <c r="J32" s="295"/>
    </row>
    <row r="33" spans="1:10" ht="27.75" customHeight="1">
      <c r="A33" s="296" t="s">
        <v>431</v>
      </c>
      <c r="B33" s="297"/>
      <c r="C33" s="297"/>
      <c r="D33" s="297"/>
      <c r="E33" s="297"/>
      <c r="F33" s="297"/>
      <c r="G33" s="297"/>
      <c r="H33" s="297"/>
      <c r="I33" s="297"/>
      <c r="J33" s="297"/>
    </row>
  </sheetData>
  <sheetProtection/>
  <mergeCells count="50">
    <mergeCell ref="A2:J2"/>
    <mergeCell ref="B3:C3"/>
    <mergeCell ref="D3:E3"/>
    <mergeCell ref="F3:G3"/>
    <mergeCell ref="A4:J4"/>
    <mergeCell ref="A29:J29"/>
    <mergeCell ref="A22:B23"/>
    <mergeCell ref="C22:J22"/>
    <mergeCell ref="C23:J23"/>
    <mergeCell ref="A24:B24"/>
    <mergeCell ref="A30:J30"/>
    <mergeCell ref="A31:J31"/>
    <mergeCell ref="A32:J32"/>
    <mergeCell ref="A33:J33"/>
    <mergeCell ref="D26:D27"/>
    <mergeCell ref="E26:E27"/>
    <mergeCell ref="F26:F27"/>
    <mergeCell ref="G26:G27"/>
    <mergeCell ref="H26:I27"/>
    <mergeCell ref="A28:J28"/>
    <mergeCell ref="H24:I24"/>
    <mergeCell ref="J24:J27"/>
    <mergeCell ref="A25:B25"/>
    <mergeCell ref="H25:I25"/>
    <mergeCell ref="A26:B27"/>
    <mergeCell ref="H15:I15"/>
    <mergeCell ref="C26:C27"/>
    <mergeCell ref="H16:I16"/>
    <mergeCell ref="H17:I17"/>
    <mergeCell ref="H18:I18"/>
    <mergeCell ref="H8:I8"/>
    <mergeCell ref="H19:I19"/>
    <mergeCell ref="H20:I20"/>
    <mergeCell ref="A21:J21"/>
    <mergeCell ref="H9:I9"/>
    <mergeCell ref="H10:I10"/>
    <mergeCell ref="H11:I11"/>
    <mergeCell ref="H12:I12"/>
    <mergeCell ref="H13:I13"/>
    <mergeCell ref="H14:I14"/>
    <mergeCell ref="A1:J1"/>
    <mergeCell ref="A5:A8"/>
    <mergeCell ref="C5:I5"/>
    <mergeCell ref="C6:F6"/>
    <mergeCell ref="G6:I6"/>
    <mergeCell ref="C7:C8"/>
    <mergeCell ref="D7:D8"/>
    <mergeCell ref="E7:E8"/>
    <mergeCell ref="F7:F8"/>
    <mergeCell ref="H7:I7"/>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9.140625" defaultRowHeight="12.75"/>
  <cols>
    <col min="1" max="1" width="16.421875" style="0" customWidth="1"/>
    <col min="2" max="2" width="28.8515625" style="0" customWidth="1"/>
    <col min="3" max="3" width="5.8515625" style="0" customWidth="1"/>
    <col min="4" max="4" width="5.140625" style="0" customWidth="1"/>
    <col min="5" max="5" width="6.421875" style="0" customWidth="1"/>
    <col min="6" max="6" width="14.140625" style="0" customWidth="1"/>
    <col min="7" max="7" width="9.421875" style="0" customWidth="1"/>
    <col min="8" max="8" width="9.140625" style="0" customWidth="1"/>
    <col min="9" max="9" width="0.2890625" style="0" customWidth="1"/>
  </cols>
  <sheetData>
    <row r="1" spans="1:8" ht="15">
      <c r="A1" s="322" t="s">
        <v>547</v>
      </c>
      <c r="B1" s="323"/>
      <c r="C1" s="323"/>
      <c r="D1" s="323"/>
      <c r="E1" s="323"/>
      <c r="F1" s="323"/>
      <c r="G1" s="323"/>
      <c r="H1" s="323"/>
    </row>
    <row r="3" spans="1:8" ht="15">
      <c r="A3" s="324" t="s">
        <v>548</v>
      </c>
      <c r="B3" s="323"/>
      <c r="C3" s="323"/>
      <c r="D3" s="323"/>
      <c r="E3" s="323"/>
      <c r="F3" s="323"/>
      <c r="G3" s="323"/>
      <c r="H3" s="323"/>
    </row>
    <row r="4" spans="1:8" ht="15">
      <c r="A4" s="324" t="s">
        <v>589</v>
      </c>
      <c r="B4" s="323"/>
      <c r="C4" s="323"/>
      <c r="D4" s="323"/>
      <c r="E4" s="323"/>
      <c r="F4" s="323"/>
      <c r="G4" s="323"/>
      <c r="H4" s="323"/>
    </row>
    <row r="6" spans="1:8" ht="12.75">
      <c r="A6" s="323" t="s">
        <v>592</v>
      </c>
      <c r="B6" s="323"/>
      <c r="C6" s="323"/>
      <c r="D6" s="323"/>
      <c r="E6" s="323"/>
      <c r="F6" s="323"/>
      <c r="G6" s="323"/>
      <c r="H6" s="323"/>
    </row>
    <row r="8" spans="1:8" ht="12.75">
      <c r="A8" s="323" t="s">
        <v>593</v>
      </c>
      <c r="B8" s="323"/>
      <c r="C8" s="323"/>
      <c r="D8" s="323"/>
      <c r="E8" s="323"/>
      <c r="F8" s="323"/>
      <c r="G8" s="323"/>
      <c r="H8" s="323"/>
    </row>
    <row r="10" spans="1:8" ht="15">
      <c r="A10" s="154" t="s">
        <v>549</v>
      </c>
      <c r="B10" s="154" t="s">
        <v>550</v>
      </c>
      <c r="C10" s="154" t="s">
        <v>551</v>
      </c>
      <c r="D10" s="154" t="s">
        <v>552</v>
      </c>
      <c r="E10" s="154" t="s">
        <v>553</v>
      </c>
      <c r="F10" s="156" t="s">
        <v>595</v>
      </c>
      <c r="G10" s="156" t="s">
        <v>594</v>
      </c>
      <c r="H10" s="154" t="s">
        <v>554</v>
      </c>
    </row>
    <row r="11" spans="1:8" ht="12.75">
      <c r="A11" s="1" t="s">
        <v>555</v>
      </c>
      <c r="B11" t="s">
        <v>556</v>
      </c>
      <c r="C11" t="s">
        <v>557</v>
      </c>
      <c r="D11" t="s">
        <v>558</v>
      </c>
      <c r="E11" t="s">
        <v>559</v>
      </c>
      <c r="F11" t="s">
        <v>560</v>
      </c>
      <c r="G11" s="155" t="s">
        <v>561</v>
      </c>
      <c r="H11" t="s">
        <v>559</v>
      </c>
    </row>
    <row r="12" spans="1:8" ht="12.75">
      <c r="A12" s="1" t="s">
        <v>562</v>
      </c>
      <c r="B12" t="s">
        <v>563</v>
      </c>
      <c r="C12" t="s">
        <v>557</v>
      </c>
      <c r="D12" t="s">
        <v>558</v>
      </c>
      <c r="E12" t="s">
        <v>564</v>
      </c>
      <c r="F12" t="s">
        <v>565</v>
      </c>
      <c r="G12" s="155" t="s">
        <v>566</v>
      </c>
      <c r="H12" t="s">
        <v>564</v>
      </c>
    </row>
    <row r="13" spans="1:8" ht="12.75">
      <c r="A13" s="1" t="s">
        <v>567</v>
      </c>
      <c r="B13" t="s">
        <v>568</v>
      </c>
      <c r="C13" t="s">
        <v>569</v>
      </c>
      <c r="D13" t="s">
        <v>32</v>
      </c>
      <c r="E13" t="s">
        <v>570</v>
      </c>
      <c r="F13" t="s">
        <v>571</v>
      </c>
      <c r="G13" s="155" t="s">
        <v>572</v>
      </c>
      <c r="H13" t="s">
        <v>570</v>
      </c>
    </row>
    <row r="14" spans="1:8" ht="12.75">
      <c r="A14" s="1" t="s">
        <v>573</v>
      </c>
      <c r="B14" t="s">
        <v>574</v>
      </c>
      <c r="C14" t="s">
        <v>569</v>
      </c>
      <c r="D14" t="s">
        <v>575</v>
      </c>
      <c r="E14" t="s">
        <v>576</v>
      </c>
      <c r="F14" t="s">
        <v>577</v>
      </c>
      <c r="G14" s="155" t="s">
        <v>578</v>
      </c>
      <c r="H14" t="s">
        <v>576</v>
      </c>
    </row>
    <row r="15" spans="1:8" ht="12.75">
      <c r="A15" s="1" t="s">
        <v>591</v>
      </c>
      <c r="B15" t="s">
        <v>596</v>
      </c>
      <c r="C15" t="s">
        <v>569</v>
      </c>
      <c r="D15" t="s">
        <v>34</v>
      </c>
      <c r="E15" t="s">
        <v>579</v>
      </c>
      <c r="F15" t="s">
        <v>580</v>
      </c>
      <c r="G15" s="155" t="s">
        <v>580</v>
      </c>
      <c r="H15" t="s">
        <v>579</v>
      </c>
    </row>
    <row r="16" ht="12.75">
      <c r="G16" s="155"/>
    </row>
    <row r="17" ht="12.75">
      <c r="G17" s="155"/>
    </row>
    <row r="18" ht="12.75">
      <c r="G18" s="155"/>
    </row>
    <row r="20" spans="1:8" ht="15">
      <c r="A20" s="324" t="s">
        <v>581</v>
      </c>
      <c r="B20" s="323"/>
      <c r="C20" s="323"/>
      <c r="D20" s="323"/>
      <c r="E20" s="323"/>
      <c r="F20" s="323"/>
      <c r="G20" s="323"/>
      <c r="H20" s="323"/>
    </row>
    <row r="21" spans="1:2" ht="12.75">
      <c r="A21" t="s">
        <v>582</v>
      </c>
      <c r="B21" s="155">
        <f>G11+G12+G13+G14+G15</f>
        <v>2789.69</v>
      </c>
    </row>
    <row r="23" spans="1:8" ht="15">
      <c r="A23" s="322" t="s">
        <v>583</v>
      </c>
      <c r="B23" s="323"/>
      <c r="C23" s="323"/>
      <c r="D23" s="323"/>
      <c r="E23" s="323"/>
      <c r="F23" s="323"/>
      <c r="G23" s="323"/>
      <c r="H23" s="323"/>
    </row>
    <row r="24" spans="1:8" ht="13.5">
      <c r="A24" s="326" t="s">
        <v>584</v>
      </c>
      <c r="B24" s="323"/>
      <c r="C24" s="323"/>
      <c r="D24" s="323"/>
      <c r="E24" s="323"/>
      <c r="F24" s="323"/>
      <c r="G24" s="323"/>
      <c r="H24" s="323"/>
    </row>
    <row r="25" spans="1:8" ht="12.75">
      <c r="A25" s="325" t="s">
        <v>585</v>
      </c>
      <c r="B25" s="323"/>
      <c r="C25" s="323"/>
      <c r="D25" s="323"/>
      <c r="E25" s="323"/>
      <c r="F25" s="323"/>
      <c r="G25" s="323"/>
      <c r="H25" s="323"/>
    </row>
    <row r="26" spans="1:8" ht="13.5">
      <c r="A26" s="326" t="s">
        <v>586</v>
      </c>
      <c r="B26" s="323"/>
      <c r="C26" s="323"/>
      <c r="D26" s="323"/>
      <c r="E26" s="323"/>
      <c r="F26" s="323"/>
      <c r="G26" s="323"/>
      <c r="H26" s="323"/>
    </row>
    <row r="27" spans="1:8" ht="12.75">
      <c r="A27" s="325" t="s">
        <v>597</v>
      </c>
      <c r="B27" s="323"/>
      <c r="C27" s="323"/>
      <c r="D27" s="323"/>
      <c r="E27" s="323"/>
      <c r="F27" s="323"/>
      <c r="G27" s="323"/>
      <c r="H27" s="323"/>
    </row>
    <row r="29" spans="1:8" ht="15">
      <c r="A29" s="322" t="s">
        <v>587</v>
      </c>
      <c r="B29" s="323"/>
      <c r="C29" s="323"/>
      <c r="D29" s="323"/>
      <c r="E29" s="323"/>
      <c r="F29" s="323"/>
      <c r="G29" s="323"/>
      <c r="H29" s="323"/>
    </row>
    <row r="30" spans="1:8" ht="199.5" customHeight="1">
      <c r="A30" s="325" t="s">
        <v>588</v>
      </c>
      <c r="B30" s="323"/>
      <c r="C30" s="323"/>
      <c r="D30" s="323"/>
      <c r="E30" s="323"/>
      <c r="F30" s="323"/>
      <c r="G30" s="323"/>
      <c r="H30" s="323"/>
    </row>
  </sheetData>
  <sheetProtection/>
  <mergeCells count="13">
    <mergeCell ref="A29:H29"/>
    <mergeCell ref="A30:H30"/>
    <mergeCell ref="A23:H23"/>
    <mergeCell ref="A24:H24"/>
    <mergeCell ref="A25:H25"/>
    <mergeCell ref="A26:H26"/>
    <mergeCell ref="A27:H27"/>
    <mergeCell ref="A1:H1"/>
    <mergeCell ref="A3:H3"/>
    <mergeCell ref="A4:H4"/>
    <mergeCell ref="A6:H6"/>
    <mergeCell ref="A8:H8"/>
    <mergeCell ref="A20:H20"/>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Helio</dc:creator>
  <cp:keywords/>
  <dc:description/>
  <cp:lastModifiedBy>5394</cp:lastModifiedBy>
  <cp:lastPrinted>2023-09-05T19:27:39Z</cp:lastPrinted>
  <dcterms:created xsi:type="dcterms:W3CDTF">2016-10-31T18:34:33Z</dcterms:created>
  <dcterms:modified xsi:type="dcterms:W3CDTF">2023-09-05T19:28:09Z</dcterms:modified>
  <cp:category/>
  <cp:version/>
  <cp:contentType/>
  <cp:contentStatus/>
</cp:coreProperties>
</file>